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 tabRatio="902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8" r:id="rId7"/>
    <sheet name="Opis_efektów_inż" sheetId="9" r:id="rId8"/>
  </sheets>
  <definedNames>
    <definedName name="_GoBack" localSheetId="3">Umiejętności!$C$23</definedName>
    <definedName name="_lec1">"#ref!"</definedName>
    <definedName name="_lec1_8">"#ref!"</definedName>
    <definedName name="_lec1_9">"#ref!"</definedName>
    <definedName name="_lec2">"#ref!"</definedName>
    <definedName name="_lec2_8">"#ref!"</definedName>
    <definedName name="_lec2_9">"#ref!"</definedName>
    <definedName name="_lec3">"#ref!"</definedName>
    <definedName name="_lec3_8">"#ref!"</definedName>
    <definedName name="_lec3_9">"#ref!"</definedName>
    <definedName name="_lec4">"#ref!"</definedName>
    <definedName name="_lec4_8">"#ref!"</definedName>
    <definedName name="_lec5">"#ref!"</definedName>
    <definedName name="_lec5_8">"#ref!"</definedName>
    <definedName name="_lec6">"#ref!"</definedName>
    <definedName name="_lec6_8">"#ref!"</definedName>
    <definedName name="_lec7">"#ref!"</definedName>
    <definedName name="_lec7_8">"#ref!"</definedName>
    <definedName name="_lec8">"#ref!"</definedName>
    <definedName name="_lec8_8">"#ref!"</definedName>
    <definedName name="_rok1">Stac!$J$40</definedName>
    <definedName name="_rok1_8">#N/A</definedName>
    <definedName name="_rok1_9">#N/A</definedName>
    <definedName name="_rok2">#N/A</definedName>
    <definedName name="_rok2_8">#N/A</definedName>
    <definedName name="_rok2_9">#N/A</definedName>
    <definedName name="_rok3">#N/A</definedName>
    <definedName name="_rok3_8">#N/A</definedName>
    <definedName name="_rok3_9">#N/A</definedName>
    <definedName name="_rok4">Stac!$J$51</definedName>
    <definedName name="_rok4_8">#N/A</definedName>
    <definedName name="_rok4_9">#N/A</definedName>
    <definedName name="_sem1">Stac!$I$24</definedName>
    <definedName name="_sem2">Stac!$I$39</definedName>
    <definedName name="_sem3">Stac!$I$49</definedName>
    <definedName name="_sem4">#N/A</definedName>
    <definedName name="_sem5">#N/A</definedName>
    <definedName name="_sem6">#N/A</definedName>
    <definedName name="_sem7">Stac!$I$51</definedName>
    <definedName name="_wyk1">Stac!$E$24</definedName>
    <definedName name="_wyk1_8">#N/A</definedName>
    <definedName name="_wyk1_9">#N/A</definedName>
    <definedName name="_wyk2">Stac!$E$39</definedName>
    <definedName name="_wyk2_8">#N/A</definedName>
    <definedName name="_wyk2_9">#N/A</definedName>
    <definedName name="_wyk3">Stac!$E$49</definedName>
    <definedName name="_wyk3_8">#N/A</definedName>
    <definedName name="_wyk3_9">#N/A</definedName>
    <definedName name="_wyk4">#N/A</definedName>
    <definedName name="_wyk4_8">#N/A</definedName>
    <definedName name="_wyk4_9">#N/A</definedName>
    <definedName name="_wyk5">#N/A</definedName>
    <definedName name="_wyk5_8">#N/A</definedName>
    <definedName name="_wyk5_9">#N/A</definedName>
    <definedName name="_wyk6">#N/A</definedName>
    <definedName name="_wyk6_8">#N/A</definedName>
    <definedName name="_wyk6_9">#N/A</definedName>
    <definedName name="_wyk7">Stac!$E$51</definedName>
    <definedName name="_wyk7_8">#N/A</definedName>
    <definedName name="_wyk7_9">#N/A</definedName>
    <definedName name="all">Stac!$D$55</definedName>
    <definedName name="all_8">#N/A</definedName>
    <definedName name="all_9">#N/A</definedName>
    <definedName name="_xlnm.Print_Area" localSheetId="0">Stac!$B$1:$T$69</definedName>
    <definedName name="_xlnm.Print_Area" localSheetId="1">Tabela_efektów!$A$1:$BB$45</definedName>
    <definedName name="razem1">"#ref!"</definedName>
    <definedName name="razem1_8">"#ref!"</definedName>
    <definedName name="razem1_9">"#ref!"</definedName>
    <definedName name="razem2">"#ref!"</definedName>
    <definedName name="razem2_8">"#ref!"</definedName>
    <definedName name="razem2_9">"#ref!"</definedName>
    <definedName name="razem3">"#ref!"</definedName>
    <definedName name="razem3_8">"#ref!"</definedName>
    <definedName name="razem3_9">"#ref!"</definedName>
    <definedName name="razem4">"#ref!"</definedName>
    <definedName name="razem4_8">"#ref!"</definedName>
    <definedName name="razem5">"#ref!"</definedName>
    <definedName name="razem5_8">"#ref!"</definedName>
    <definedName name="razem6">"#ref!"</definedName>
    <definedName name="razem6_8">"#ref!"</definedName>
    <definedName name="razem7">"#ref!"</definedName>
    <definedName name="razem7_8">"#ref!"</definedName>
    <definedName name="razem8">"#ref!"</definedName>
    <definedName name="razem8_8">"#ref!"</definedName>
    <definedName name="semi1">"#ref!"</definedName>
    <definedName name="semi1_8">"#ref!"</definedName>
    <definedName name="semi2">"#ref!"</definedName>
    <definedName name="semi2_8">"#ref!"</definedName>
    <definedName name="semi3">"#ref!"</definedName>
    <definedName name="semi3_8">"#ref!"</definedName>
    <definedName name="semi4">"#ref!"</definedName>
    <definedName name="semi4_8">"#ref!"</definedName>
    <definedName name="semi5">"#ref!"</definedName>
    <definedName name="semi5_8">"#ref!"</definedName>
    <definedName name="semi6">"#ref!"</definedName>
    <definedName name="semi6_8">"#ref!"</definedName>
    <definedName name="semi7">"#ref!"</definedName>
    <definedName name="semi7_8">"#ref!"</definedName>
    <definedName name="semi8">"#ref!"</definedName>
    <definedName name="semi8_8">"#ref!"</definedName>
    <definedName name="suma1">Stac!$E$25</definedName>
    <definedName name="suma2">Stac!$E$40</definedName>
    <definedName name="suma3">Stac!$E$50</definedName>
    <definedName name="suma4">#N/A</definedName>
    <definedName name="suma5">#N/A</definedName>
    <definedName name="suma6">#N/A</definedName>
    <definedName name="suma7">Stac!$E$52</definedName>
    <definedName name="year1">"#ref!"</definedName>
    <definedName name="year1_8">"#ref!"</definedName>
    <definedName name="year1_9">"#ref!"</definedName>
    <definedName name="year2">"#ref!"</definedName>
    <definedName name="year2_8">"#ref!"</definedName>
    <definedName name="year2_9">"#ref!"</definedName>
    <definedName name="year3">"#ref!"</definedName>
    <definedName name="year3_8">"#ref!"</definedName>
    <definedName name="year3_9">"#ref!"</definedName>
    <definedName name="year4">"#ref!"</definedName>
    <definedName name="year4_8">"#ref!"</definedName>
    <definedName name="Z_94A1F9DC_A3E4_41B7_B4B1_70A52F79F098_.wvu.Rows_8">#N/A</definedName>
    <definedName name="Z_BD4361DE_3A95_4EB2_ACF0_F94A8802FD08_.wvu.Rows_8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8"/>
  <c r="B31"/>
  <c r="B32"/>
  <c r="B33"/>
  <c r="B34"/>
  <c r="B35"/>
  <c r="B36"/>
  <c r="B37"/>
  <c r="B38"/>
  <c r="B29"/>
  <c r="C7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A29"/>
  <c r="A19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6"/>
  <c r="A38"/>
  <c r="A35"/>
  <c r="A36"/>
  <c r="A37"/>
  <c r="A39"/>
  <c r="A28"/>
  <c r="A27"/>
  <c r="A26"/>
  <c r="A25"/>
  <c r="A24"/>
  <c r="A23"/>
  <c r="A22"/>
  <c r="A21"/>
  <c r="A20"/>
  <c r="AW38" i="2" l="1"/>
  <c r="AX38"/>
  <c r="AY38"/>
  <c r="AZ38"/>
  <c r="BA38"/>
  <c r="BB38"/>
  <c r="AW39"/>
  <c r="AX39"/>
  <c r="AY39"/>
  <c r="AZ39"/>
  <c r="BA39"/>
  <c r="BB39"/>
  <c r="AW40"/>
  <c r="AX40"/>
  <c r="AY40"/>
  <c r="AZ40"/>
  <c r="BA40"/>
  <c r="BB40"/>
  <c r="AW41"/>
  <c r="AX41"/>
  <c r="AY41"/>
  <c r="AZ41"/>
  <c r="BA41"/>
  <c r="BB41"/>
  <c r="AX37"/>
  <c r="AY37"/>
  <c r="AZ37"/>
  <c r="BA37"/>
  <c r="BB37"/>
  <c r="AW37"/>
  <c r="AW23"/>
  <c r="AX23"/>
  <c r="AY23"/>
  <c r="AZ23"/>
  <c r="BA23"/>
  <c r="BB23"/>
  <c r="AW24"/>
  <c r="AX24"/>
  <c r="AY24"/>
  <c r="AZ24"/>
  <c r="BA24"/>
  <c r="BB24"/>
  <c r="AW25"/>
  <c r="AX25"/>
  <c r="AY25"/>
  <c r="AZ25"/>
  <c r="BA25"/>
  <c r="BB25"/>
  <c r="AW26"/>
  <c r="AX26"/>
  <c r="AY26"/>
  <c r="AZ26"/>
  <c r="BA26"/>
  <c r="BB26"/>
  <c r="AW27"/>
  <c r="AX27"/>
  <c r="AY27"/>
  <c r="AZ27"/>
  <c r="BA27"/>
  <c r="BB27"/>
  <c r="AW28"/>
  <c r="AX28"/>
  <c r="AY28"/>
  <c r="AZ28"/>
  <c r="BA28"/>
  <c r="BB28"/>
  <c r="AW29"/>
  <c r="AX29"/>
  <c r="AY29"/>
  <c r="AZ29"/>
  <c r="BA29"/>
  <c r="BB29"/>
  <c r="AW30"/>
  <c r="AX30"/>
  <c r="AY30"/>
  <c r="AZ30"/>
  <c r="BA30"/>
  <c r="BB30"/>
  <c r="AW31"/>
  <c r="AX31"/>
  <c r="AY31"/>
  <c r="AZ31"/>
  <c r="BA31"/>
  <c r="BB31"/>
  <c r="AW32"/>
  <c r="AX32"/>
  <c r="AY32"/>
  <c r="AZ32"/>
  <c r="BA32"/>
  <c r="BB32"/>
  <c r="AW33"/>
  <c r="AX33"/>
  <c r="AY33"/>
  <c r="AZ33"/>
  <c r="BA33"/>
  <c r="BB33"/>
  <c r="AW34"/>
  <c r="AX34"/>
  <c r="AY34"/>
  <c r="AZ34"/>
  <c r="BA34"/>
  <c r="BB34"/>
  <c r="AW35"/>
  <c r="AX35"/>
  <c r="AY35"/>
  <c r="AZ35"/>
  <c r="BA35"/>
  <c r="BB35"/>
  <c r="AX22"/>
  <c r="AY22"/>
  <c r="AZ22"/>
  <c r="BA22"/>
  <c r="BB22"/>
  <c r="AW22"/>
  <c r="AW10"/>
  <c r="AX10"/>
  <c r="AY10"/>
  <c r="AZ10"/>
  <c r="BA10"/>
  <c r="BB10"/>
  <c r="AW11"/>
  <c r="AX11"/>
  <c r="AY11"/>
  <c r="AZ11"/>
  <c r="BA11"/>
  <c r="BB11"/>
  <c r="AW12"/>
  <c r="AX12"/>
  <c r="AY12"/>
  <c r="AZ12"/>
  <c r="BA12"/>
  <c r="BB12"/>
  <c r="AW13"/>
  <c r="AX13"/>
  <c r="AY13"/>
  <c r="AZ13"/>
  <c r="BA13"/>
  <c r="BB13"/>
  <c r="AW14"/>
  <c r="AX14"/>
  <c r="AY14"/>
  <c r="AZ14"/>
  <c r="BA14"/>
  <c r="BB14"/>
  <c r="AW15"/>
  <c r="AX15"/>
  <c r="AY15"/>
  <c r="AZ15"/>
  <c r="BA15"/>
  <c r="BB15"/>
  <c r="AW16"/>
  <c r="AX16"/>
  <c r="AY16"/>
  <c r="AZ16"/>
  <c r="BA16"/>
  <c r="BB16"/>
  <c r="AW17"/>
  <c r="AX17"/>
  <c r="AY17"/>
  <c r="AZ17"/>
  <c r="BA17"/>
  <c r="BB17"/>
  <c r="AW18"/>
  <c r="AX18"/>
  <c r="AY18"/>
  <c r="AZ18"/>
  <c r="BA18"/>
  <c r="BB18"/>
  <c r="AW19"/>
  <c r="AX19"/>
  <c r="AY19"/>
  <c r="AZ19"/>
  <c r="BA19"/>
  <c r="BB19"/>
  <c r="AW20"/>
  <c r="AX20"/>
  <c r="AY20"/>
  <c r="AZ20"/>
  <c r="BA20"/>
  <c r="BB20"/>
  <c r="AX9"/>
  <c r="AY9"/>
  <c r="AZ9"/>
  <c r="BA9"/>
  <c r="BB9"/>
  <c r="AW9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U37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U22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U17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U9"/>
  <c r="AV38"/>
  <c r="AV39"/>
  <c r="AV40"/>
  <c r="T38"/>
  <c r="T39"/>
  <c r="T40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C37"/>
  <c r="D37"/>
  <c r="E37"/>
  <c r="F37"/>
  <c r="G37"/>
  <c r="H37"/>
  <c r="I37"/>
  <c r="J37"/>
  <c r="K37"/>
  <c r="L37"/>
  <c r="M37"/>
  <c r="N37"/>
  <c r="O37"/>
  <c r="P37"/>
  <c r="Q37"/>
  <c r="R37"/>
  <c r="S37"/>
  <c r="B37"/>
  <c r="A38"/>
  <c r="A39"/>
  <c r="A40"/>
  <c r="A41"/>
  <c r="AV23"/>
  <c r="AV24"/>
  <c r="AV25"/>
  <c r="AV26"/>
  <c r="AV27"/>
  <c r="AV28"/>
  <c r="AV29"/>
  <c r="AV30"/>
  <c r="AV31"/>
  <c r="AV32"/>
  <c r="T23"/>
  <c r="T24"/>
  <c r="T25"/>
  <c r="T26"/>
  <c r="T27"/>
  <c r="T28"/>
  <c r="T29"/>
  <c r="T30"/>
  <c r="T31"/>
  <c r="T3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A24"/>
  <c r="A25"/>
  <c r="A26"/>
  <c r="A27"/>
  <c r="A28"/>
  <c r="A29"/>
  <c r="A30"/>
  <c r="A31"/>
  <c r="A32"/>
  <c r="B22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C9"/>
  <c r="D9"/>
  <c r="E9"/>
  <c r="F9"/>
  <c r="G9"/>
  <c r="H9"/>
  <c r="I9"/>
  <c r="J9"/>
  <c r="K9"/>
  <c r="L9"/>
  <c r="M9"/>
  <c r="N9"/>
  <c r="O9"/>
  <c r="P9"/>
  <c r="Q9"/>
  <c r="R9"/>
  <c r="S9"/>
  <c r="B9"/>
  <c r="AT47" l="1"/>
  <c r="AU47"/>
  <c r="AS47"/>
  <c r="AR4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J24" i="1"/>
  <c r="N29"/>
  <c r="M29"/>
  <c r="R47" i="2" l="1"/>
  <c r="J47"/>
  <c r="K47"/>
  <c r="M47"/>
  <c r="I47"/>
  <c r="E47"/>
  <c r="H47"/>
  <c r="N47"/>
  <c r="F47"/>
  <c r="P47"/>
  <c r="L47"/>
  <c r="D47"/>
  <c r="B47"/>
  <c r="O47"/>
  <c r="Q47"/>
  <c r="S47"/>
  <c r="G47"/>
  <c r="C47"/>
  <c r="BB42"/>
  <c r="BA42"/>
  <c r="AZ42"/>
  <c r="AY42"/>
  <c r="AX42"/>
  <c r="AW42"/>
  <c r="AQ42"/>
  <c r="AP42"/>
  <c r="AO42"/>
  <c r="AN42"/>
  <c r="AM42"/>
  <c r="AL42"/>
  <c r="AK42"/>
  <c r="AJ42"/>
  <c r="BB36"/>
  <c r="BA36"/>
  <c r="AZ36"/>
  <c r="AY36"/>
  <c r="AX36"/>
  <c r="AW36"/>
  <c r="AQ36"/>
  <c r="AP36"/>
  <c r="AO36"/>
  <c r="AN36"/>
  <c r="AM36"/>
  <c r="AL36"/>
  <c r="AK36"/>
  <c r="AJ36"/>
  <c r="BB21"/>
  <c r="BA21"/>
  <c r="AZ21"/>
  <c r="AZ47" s="1"/>
  <c r="AY21"/>
  <c r="AX21"/>
  <c r="AW21"/>
  <c r="AQ21"/>
  <c r="AQ47" s="1"/>
  <c r="AP21"/>
  <c r="AO21"/>
  <c r="AN21"/>
  <c r="AM21"/>
  <c r="AM47" s="1"/>
  <c r="AL21"/>
  <c r="AK21"/>
  <c r="AJ21"/>
  <c r="AI42"/>
  <c r="AH42"/>
  <c r="AG42"/>
  <c r="AF42"/>
  <c r="AE42"/>
  <c r="AD42"/>
  <c r="AC42"/>
  <c r="AB42"/>
  <c r="AA42"/>
  <c r="Z42"/>
  <c r="Y42"/>
  <c r="X42"/>
  <c r="W42"/>
  <c r="V42"/>
  <c r="U42"/>
  <c r="R42"/>
  <c r="Q42"/>
  <c r="P42"/>
  <c r="AI36"/>
  <c r="AH36"/>
  <c r="AG36"/>
  <c r="AF36"/>
  <c r="AE36"/>
  <c r="AD36"/>
  <c r="AC36"/>
  <c r="AB36"/>
  <c r="AA36"/>
  <c r="Z36"/>
  <c r="Y36"/>
  <c r="X36"/>
  <c r="W36"/>
  <c r="V36"/>
  <c r="U36"/>
  <c r="AI21"/>
  <c r="AH21"/>
  <c r="AG21"/>
  <c r="AF21"/>
  <c r="AF47" s="1"/>
  <c r="AE21"/>
  <c r="AD21"/>
  <c r="AC21"/>
  <c r="AB21"/>
  <c r="AB47" s="1"/>
  <c r="AA21"/>
  <c r="Z21"/>
  <c r="Y21"/>
  <c r="X21"/>
  <c r="X47" s="1"/>
  <c r="W21"/>
  <c r="V21"/>
  <c r="U21"/>
  <c r="Y47" l="1"/>
  <c r="AG47"/>
  <c r="AN47"/>
  <c r="BA47"/>
  <c r="V47"/>
  <c r="AD47"/>
  <c r="AO47"/>
  <c r="AX47"/>
  <c r="BB47"/>
  <c r="U47"/>
  <c r="AC47"/>
  <c r="AJ47"/>
  <c r="AW47"/>
  <c r="Z47"/>
  <c r="AH47"/>
  <c r="AK47"/>
  <c r="W47"/>
  <c r="AA47"/>
  <c r="AE47"/>
  <c r="AI47"/>
  <c r="AL47"/>
  <c r="AP47"/>
  <c r="AY47"/>
  <c r="BB6"/>
  <c r="BA6"/>
  <c r="AZ6"/>
  <c r="AY6"/>
  <c r="AX6"/>
  <c r="AW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R6"/>
  <c r="Q6"/>
  <c r="P6"/>
  <c r="O42"/>
  <c r="N42"/>
  <c r="M42"/>
  <c r="L42"/>
  <c r="K42"/>
  <c r="J42"/>
  <c r="I42"/>
  <c r="H42"/>
  <c r="G42"/>
  <c r="F42"/>
  <c r="E42"/>
  <c r="D42"/>
  <c r="C42"/>
  <c r="B42"/>
  <c r="O6"/>
  <c r="N6"/>
  <c r="M6"/>
  <c r="L6"/>
  <c r="K6"/>
  <c r="J6"/>
  <c r="I6"/>
  <c r="H6"/>
  <c r="G6"/>
  <c r="F6"/>
  <c r="E6"/>
  <c r="D6"/>
  <c r="C6"/>
  <c r="B6"/>
  <c r="D39" i="8"/>
  <c r="B39"/>
  <c r="A6" l="1"/>
  <c r="A7"/>
  <c r="A8"/>
  <c r="A9"/>
  <c r="A10"/>
  <c r="A11"/>
  <c r="A12"/>
  <c r="A13"/>
  <c r="A14"/>
  <c r="A15"/>
  <c r="A16"/>
  <c r="A17"/>
  <c r="A18"/>
  <c r="A32"/>
  <c r="A33"/>
  <c r="A34"/>
  <c r="D9" i="1"/>
  <c r="K9"/>
  <c r="K12"/>
  <c r="K15"/>
  <c r="K24" s="1"/>
  <c r="M15"/>
  <c r="A16"/>
  <c r="B16"/>
  <c r="A17" s="1"/>
  <c r="N16"/>
  <c r="N17"/>
  <c r="N18" s="1"/>
  <c r="N19" s="1"/>
  <c r="N20" s="1"/>
  <c r="N21" s="1"/>
  <c r="A24"/>
  <c r="E24"/>
  <c r="F24"/>
  <c r="G24"/>
  <c r="H24"/>
  <c r="I24"/>
  <c r="K30"/>
  <c r="M30"/>
  <c r="A31"/>
  <c r="K31"/>
  <c r="M31"/>
  <c r="N31"/>
  <c r="A32"/>
  <c r="K32"/>
  <c r="M32"/>
  <c r="N32"/>
  <c r="N33" s="1"/>
  <c r="A33"/>
  <c r="K33"/>
  <c r="K35"/>
  <c r="M35"/>
  <c r="N35"/>
  <c r="N36" s="1"/>
  <c r="A36"/>
  <c r="K36"/>
  <c r="M36"/>
  <c r="A37"/>
  <c r="E39"/>
  <c r="F39"/>
  <c r="G39"/>
  <c r="H39"/>
  <c r="I39"/>
  <c r="J39"/>
  <c r="J40" s="1"/>
  <c r="K43"/>
  <c r="M43"/>
  <c r="A45"/>
  <c r="K46"/>
  <c r="M46"/>
  <c r="N46"/>
  <c r="A48"/>
  <c r="E49"/>
  <c r="F49"/>
  <c r="G49"/>
  <c r="G51" s="1"/>
  <c r="H49"/>
  <c r="I49"/>
  <c r="BC46" i="2"/>
  <c r="BC45"/>
  <c r="BB45"/>
  <c r="BA45"/>
  <c r="AZ45"/>
  <c r="AY45"/>
  <c r="AX45"/>
  <c r="AW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C44"/>
  <c r="BB44"/>
  <c r="BA44"/>
  <c r="AZ44"/>
  <c r="AY44"/>
  <c r="AX44"/>
  <c r="AW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C43"/>
  <c r="BB43"/>
  <c r="BA43"/>
  <c r="AZ43"/>
  <c r="AY43"/>
  <c r="AX43"/>
  <c r="AW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E42"/>
  <c r="BD42"/>
  <c r="BC42"/>
  <c r="A42"/>
  <c r="BE41"/>
  <c r="BD41"/>
  <c r="BC41"/>
  <c r="AV41"/>
  <c r="T41"/>
  <c r="BE40"/>
  <c r="BD40"/>
  <c r="BC40"/>
  <c r="BE39"/>
  <c r="BD39"/>
  <c r="BC39"/>
  <c r="BE37"/>
  <c r="BD37"/>
  <c r="BC37"/>
  <c r="AV37"/>
  <c r="T37"/>
  <c r="A37"/>
  <c r="BC36"/>
  <c r="AV36"/>
  <c r="T36"/>
  <c r="A36"/>
  <c r="BC35"/>
  <c r="AV35"/>
  <c r="T35"/>
  <c r="A35"/>
  <c r="BC34"/>
  <c r="AV34"/>
  <c r="T34"/>
  <c r="A34"/>
  <c r="BC33"/>
  <c r="AV33"/>
  <c r="T33"/>
  <c r="A33"/>
  <c r="BC32"/>
  <c r="BC30"/>
  <c r="BE29"/>
  <c r="BD29"/>
  <c r="BC29"/>
  <c r="BE28"/>
  <c r="BD28"/>
  <c r="BC28"/>
  <c r="BE27"/>
  <c r="BD27"/>
  <c r="BC27"/>
  <c r="BE26"/>
  <c r="BD26"/>
  <c r="BC26"/>
  <c r="BE25"/>
  <c r="BD25"/>
  <c r="BC25"/>
  <c r="BE24"/>
  <c r="BD24"/>
  <c r="BC24"/>
  <c r="BE23"/>
  <c r="BD23"/>
  <c r="BC23"/>
  <c r="BE22"/>
  <c r="BD22"/>
  <c r="BC22"/>
  <c r="AV22"/>
  <c r="T22"/>
  <c r="A22"/>
  <c r="BC21"/>
  <c r="AV21"/>
  <c r="T21"/>
  <c r="A21"/>
  <c r="BC20"/>
  <c r="AV20"/>
  <c r="T20"/>
  <c r="A20"/>
  <c r="BC19"/>
  <c r="AV19"/>
  <c r="T19"/>
  <c r="A19"/>
  <c r="BC18"/>
  <c r="AV18"/>
  <c r="T18"/>
  <c r="A18"/>
  <c r="BC17"/>
  <c r="AV17"/>
  <c r="T17"/>
  <c r="A17"/>
  <c r="BE16"/>
  <c r="BD16"/>
  <c r="BC16"/>
  <c r="AV16"/>
  <c r="T16"/>
  <c r="A16"/>
  <c r="BE15"/>
  <c r="BD15"/>
  <c r="BC15"/>
  <c r="AV15"/>
  <c r="T15"/>
  <c r="A15"/>
  <c r="BE14"/>
  <c r="BD14"/>
  <c r="BC14"/>
  <c r="AV14"/>
  <c r="T14"/>
  <c r="A14"/>
  <c r="BE13"/>
  <c r="BD13"/>
  <c r="BC13"/>
  <c r="AV13"/>
  <c r="T13"/>
  <c r="A13"/>
  <c r="BE12"/>
  <c r="BD12"/>
  <c r="BC12"/>
  <c r="AV12"/>
  <c r="T12"/>
  <c r="A12"/>
  <c r="BE11"/>
  <c r="BD11"/>
  <c r="BC11"/>
  <c r="AV11"/>
  <c r="T11"/>
  <c r="A11"/>
  <c r="BE10"/>
  <c r="BD10"/>
  <c r="BC10"/>
  <c r="AV10"/>
  <c r="T10"/>
  <c r="A10"/>
  <c r="BE9"/>
  <c r="BD9"/>
  <c r="BC9"/>
  <c r="AV9"/>
  <c r="T9"/>
  <c r="A9"/>
  <c r="AY8"/>
  <c r="AV8"/>
  <c r="T8"/>
  <c r="A8"/>
  <c r="AV7"/>
  <c r="T7"/>
  <c r="A7"/>
  <c r="BC6"/>
  <c r="AV6"/>
  <c r="T6"/>
  <c r="A6"/>
  <c r="D66" i="1"/>
  <c r="D64"/>
  <c r="D65" s="1"/>
  <c r="D63"/>
  <c r="D61"/>
  <c r="D60"/>
  <c r="D58"/>
  <c r="K51"/>
  <c r="J49"/>
  <c r="K39" l="1"/>
  <c r="E25"/>
  <c r="F51"/>
  <c r="K49"/>
  <c r="E51"/>
  <c r="B17"/>
  <c r="D46" i="2"/>
  <c r="U46"/>
  <c r="AC46"/>
  <c r="L46"/>
  <c r="AJ46"/>
  <c r="AW46"/>
  <c r="P46"/>
  <c r="Z46"/>
  <c r="AO46"/>
  <c r="BB46"/>
  <c r="AD46"/>
  <c r="AG46"/>
  <c r="AL46"/>
  <c r="C46"/>
  <c r="R46"/>
  <c r="AQ46"/>
  <c r="Y46"/>
  <c r="AK46"/>
  <c r="AX46"/>
  <c r="J46"/>
  <c r="Q46"/>
  <c r="AA46"/>
  <c r="AY46"/>
  <c r="K46"/>
  <c r="AB46"/>
  <c r="V46"/>
  <c r="B46"/>
  <c r="J51" i="1"/>
  <c r="E40"/>
  <c r="H51"/>
  <c r="E50"/>
  <c r="AP46" i="2"/>
  <c r="I46"/>
  <c r="AH46"/>
  <c r="H46"/>
  <c r="AN46"/>
  <c r="BA46"/>
  <c r="G46"/>
  <c r="O46"/>
  <c r="X46"/>
  <c r="AF46"/>
  <c r="AM46"/>
  <c r="AZ46"/>
  <c r="F46"/>
  <c r="N46"/>
  <c r="W46"/>
  <c r="AE46"/>
  <c r="E46"/>
  <c r="M46"/>
  <c r="AI46"/>
  <c r="A18" i="1"/>
  <c r="I51"/>
  <c r="M16"/>
  <c r="D55" l="1"/>
  <c r="D57" s="1"/>
  <c r="M17"/>
  <c r="B18"/>
  <c r="D62"/>
  <c r="E52"/>
  <c r="M18" l="1"/>
  <c r="B19"/>
  <c r="A19"/>
  <c r="M19" l="1"/>
  <c r="B20"/>
  <c r="A20"/>
  <c r="A21" l="1"/>
  <c r="B21"/>
  <c r="M20"/>
  <c r="A22" l="1"/>
  <c r="M21"/>
</calcChain>
</file>

<file path=xl/sharedStrings.xml><?xml version="1.0" encoding="utf-8"?>
<sst xmlns="http://schemas.openxmlformats.org/spreadsheetml/2006/main" count="601" uniqueCount="300">
  <si>
    <t>Rekrutacja:</t>
  </si>
  <si>
    <t>Wiedza</t>
  </si>
  <si>
    <t>Umiejętnosci</t>
  </si>
  <si>
    <t>Kompetencje</t>
  </si>
  <si>
    <t>Semestr 1: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</si>
  <si>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</si>
  <si>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</si>
  <si>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</si>
  <si>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</si>
  <si>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</si>
  <si>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</si>
  <si>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</si>
  <si>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</si>
  <si>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</si>
  <si>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</si>
  <si>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</si>
  <si>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</si>
  <si>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</si>
  <si>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</si>
  <si>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</si>
  <si>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</si>
  <si>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Nies</t>
  </si>
  <si>
    <t>Systemy automatyki budynków</t>
  </si>
  <si>
    <t>Sterowanie robotów manipulacyjnych</t>
  </si>
  <si>
    <t>E</t>
  </si>
  <si>
    <t>Systemy pomiarowe w automatyce i robotyce</t>
  </si>
  <si>
    <t>Zaawansowana automatyka procesowa</t>
  </si>
  <si>
    <t>Teoria sterowania</t>
  </si>
  <si>
    <t>Podstawowe szkolenie z zakresu BHP</t>
  </si>
  <si>
    <t>Język obcy</t>
  </si>
  <si>
    <t>obi</t>
  </si>
  <si>
    <t>Razem godz.:</t>
  </si>
  <si>
    <t>Semestr 2:</t>
  </si>
  <si>
    <t>Teoria i metody optymalizacji</t>
  </si>
  <si>
    <t>Sterowanie robotów mobilnych</t>
  </si>
  <si>
    <t>?</t>
  </si>
  <si>
    <t>Nieliniowe układy sterowania</t>
  </si>
  <si>
    <t>Integracja systemów automatyki</t>
  </si>
  <si>
    <t>Cały rok:</t>
  </si>
  <si>
    <t>Semestr 3:</t>
  </si>
  <si>
    <t>Przygotowanie pracy magisterskiej</t>
  </si>
  <si>
    <t>Seminarium dyplomowe</t>
  </si>
  <si>
    <t>Wychowanie fizyczne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</si>
  <si>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</si>
  <si>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</si>
  <si>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</si>
  <si>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</si>
  <si>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</si>
  <si>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</si>
  <si>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</si>
  <si>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</si>
  <si>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</si>
  <si>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</si>
  <si>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</si>
  <si>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</si>
  <si>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</si>
  <si>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</si>
  <si>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t>K_K7</t>
  </si>
  <si>
    <t>Przedmiot: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</si>
  <si>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</si>
  <si>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</si>
  <si>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</si>
  <si>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</si>
  <si>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</si>
  <si>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</si>
  <si>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</si>
  <si>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</si>
  <si>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</si>
  <si>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</si>
  <si>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</si>
  <si>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</si>
  <si>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</si>
  <si>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</si>
  <si>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</si>
  <si>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</si>
  <si>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</si>
  <si>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</si>
  <si>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</si>
  <si>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</si>
  <si>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</si>
  <si>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</si>
  <si>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</si>
  <si>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</si>
  <si>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</si>
  <si>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zaprojektować i zrealizować złożone urządzenie, obiekt lub system uwzględniając aspekty pozatechniczne;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</si>
  <si>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</si>
  <si>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</si>
  <si>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Semestr 1</t>
  </si>
  <si>
    <t>WIEDZA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</si>
  <si>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</si>
  <si>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</si>
  <si>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</si>
  <si>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t>Nawigacja i planowanie ruchu robotów</t>
  </si>
  <si>
    <r>
      <t xml:space="preserve">Przedmiot obieralny 3: </t>
    </r>
    <r>
      <rPr>
        <b/>
        <sz val="10"/>
        <color indexed="8"/>
        <rFont val="Arial CE"/>
        <family val="2"/>
        <charset val="238"/>
      </rPr>
      <t>Zastosowania robotyki w medycynie / Bioinżynieria</t>
    </r>
  </si>
  <si>
    <r>
      <t xml:space="preserve">Przedmiot obieralny 2: </t>
    </r>
    <r>
      <rPr>
        <b/>
        <sz val="10"/>
        <color indexed="8"/>
        <rFont val="Arial CE"/>
        <family val="2"/>
        <charset val="238"/>
      </rPr>
      <t>Systemy wieloagentowe w automatyce / Systemy teleoperacyjne</t>
    </r>
  </si>
  <si>
    <t>Pracownia badawczo-problemowa</t>
  </si>
  <si>
    <r>
      <t xml:space="preserve">Przedmiot obieralny - nauki społeczne: </t>
    </r>
    <r>
      <rPr>
        <b/>
        <sz val="10"/>
        <rFont val="Arial CE"/>
        <charset val="238"/>
      </rPr>
      <t xml:space="preserve">Zarządzanie strategiczne / Zintegrowane systemy zarządzania / Organizacja i zarządzanie małych przedsiębiorstw </t>
    </r>
  </si>
  <si>
    <r>
      <t xml:space="preserve">Interpersonal communication </t>
    </r>
    <r>
      <rPr>
        <b/>
        <sz val="10"/>
        <color indexed="12"/>
        <rFont val="Arial CE"/>
        <family val="2"/>
        <charset val="238"/>
      </rPr>
      <t>(nauki humanistyczne)</t>
    </r>
  </si>
  <si>
    <t>Statystyka programu kształcenia:</t>
  </si>
  <si>
    <t>Liczba punktów z nauk humanistycznych i społecznych jest równa 5.</t>
  </si>
  <si>
    <t>Liczba punktów za zajęcia z języka obcego jest równa 4.</t>
  </si>
  <si>
    <t>Liczba punktów z zajęć związanych z badaniami naukowymi jest równa 47.</t>
  </si>
  <si>
    <t>Sterowanie neurorozmyte</t>
  </si>
  <si>
    <t>Sterowanie adaptacyjne</t>
  </si>
  <si>
    <r>
      <rPr>
        <b/>
        <sz val="10"/>
        <color theme="3" tint="0.39997558519241921"/>
        <rFont val="Arial CE"/>
        <charset val="238"/>
      </rPr>
      <t xml:space="preserve">Przedmiot obieralny 1: </t>
    </r>
    <r>
      <rPr>
        <b/>
        <sz val="10"/>
        <rFont val="Arial CE"/>
        <family val="2"/>
        <charset val="238"/>
      </rPr>
      <t xml:space="preserve">
Przetwarzanie obrazów i systemy wizyjne / Sprzężenie wizyjne w robotyce</t>
    </r>
  </si>
  <si>
    <t>Przemysłowe systemy baz danych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</si>
  <si>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</si>
  <si>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</si>
  <si>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</si>
  <si>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K2_W3+++, K2_W11++, K2_W13+, K2_W14+</t>
  </si>
  <si>
    <t>K2_K2+, K2_K3+, K2_K4++</t>
  </si>
  <si>
    <t>K2_W5+, K2_W7++, K2_W10+++</t>
  </si>
  <si>
    <t>K2_U9++, K2_U10+++, K2_U19+, K2_U22+</t>
  </si>
  <si>
    <t>K2_K4+</t>
  </si>
  <si>
    <t>K2_W2+++, K2_W5++, K2_W7++</t>
  </si>
  <si>
    <t>K2_W7++, K2_W12++</t>
  </si>
  <si>
    <t>K2_W1+, K2_W5+++, K2_W9+++</t>
  </si>
  <si>
    <t>K2_U8+, K2_U9+++, K2_U10+++, K2_U15++, K2_U22++</t>
  </si>
  <si>
    <t>K2_K3+, K2_K4++</t>
  </si>
  <si>
    <t>K2_W1+++, K2_W7+++, K2_W11+++,K2_W12+++</t>
  </si>
  <si>
    <t>K2_U1+, K2_U9++, K2_U10++, K2_U15++, K2_U19+, K2_U22++</t>
  </si>
  <si>
    <t>K2_K3+, K2_K4+</t>
  </si>
  <si>
    <t>K2_W14+</t>
  </si>
  <si>
    <t>K2_U1+, K2_U17+++</t>
  </si>
  <si>
    <t>K2_K2++, K2_K4+</t>
  </si>
  <si>
    <t>K2_U1++, K2_U3+++, K2_U4+, K2_U7++</t>
  </si>
  <si>
    <t>K2_K3++, K2_K5+</t>
  </si>
  <si>
    <t>K2_W1+, K2_W6+++, K2_W11++</t>
  </si>
  <si>
    <t>K2_U11++, K2_U22+</t>
  </si>
  <si>
    <t>K2_W1+++, K2_W5+, K2_W8+</t>
  </si>
  <si>
    <t>K2_U1++, K2_U10+++, K2_U14+, K2_U22++</t>
  </si>
  <si>
    <t>K2_K1++, K2_K4+, K2_K5+, K2_K6+</t>
  </si>
  <si>
    <t>K2_K1+++, K2_K6+</t>
  </si>
  <si>
    <t xml:space="preserve">K2_U1+++, K2_U2+, K2_U4+++, K2_U5+, K2_U6+, K2_U8++, K2_U15+, K2_U16+++ </t>
  </si>
  <si>
    <t>K2_W5++, K2_W7++, K2_W10+++</t>
  </si>
  <si>
    <t>K2_W14+++, K2_W15+++, K2_W17+++</t>
  </si>
  <si>
    <t>K2_U14+++, K2_U18+++</t>
  </si>
  <si>
    <t>K2_K5++, K2_K6++</t>
  </si>
  <si>
    <t>K2_W1+++, K2_W7+++, K2_W11+++, K2_W12+++</t>
  </si>
  <si>
    <t>K2_W3++, K2_W10+</t>
  </si>
  <si>
    <t>K2_U2++, K2_U12++, K2_U13+, K2_U19+, K2_U21++</t>
  </si>
  <si>
    <t>K2_U3++, K2_U5+++, K2_U7+++</t>
  </si>
  <si>
    <t>K2_K3++, K2_K6+++,</t>
  </si>
  <si>
    <t>K2_W2+, K2_W6+, K2_W10++</t>
  </si>
  <si>
    <t>K2_U9+, K2_U10+, K2_U11+, K2_U13+</t>
  </si>
  <si>
    <t>K2_K3+</t>
  </si>
  <si>
    <t>K2_U1++, K2_U3+++, K2_U4+, K2_U7+++</t>
  </si>
  <si>
    <t>K2_W3+, K2_W5+, K2_W7+, K2_W10++</t>
  </si>
  <si>
    <t>K2_U9++, K2_U10++, K2_U12+, K2_U14++, K2_U16+, K2_U23++</t>
  </si>
  <si>
    <t>K2_K3++, K2_K4++</t>
  </si>
  <si>
    <t>K2_W6++, K2_W10+++, K2_W14+</t>
  </si>
  <si>
    <t>K2_U9++, K2_U14++, K2_U16+++, K2_U23+</t>
  </si>
  <si>
    <t>K2_K2++, K2_K3++, K2_K4++</t>
  </si>
  <si>
    <t>K2_W10+, K2_W12+++, K2_W13++, K2_W15+, K2_W16+++</t>
  </si>
  <si>
    <t>K2_U1+++, K2_U2+, K2_U4++, K2_U6+, K2_U9++, K2_U15+++, K2_U16+++, K2_U20+++, K2_U21+++, K2_U22++, K2_U23++</t>
  </si>
  <si>
    <t>K2_K1+, K2_K2+, K2_K4++, K2_K6+</t>
  </si>
  <si>
    <t>K2_W10+, K2_W12+, K2_W13+,  K2_W16+</t>
  </si>
  <si>
    <t>K2_U1+, K2_U2++, K2_U3+, K2_U4+++,K2_U5+++, K2_U6+++, K2_U8+</t>
  </si>
  <si>
    <t>K2_K1+++, K2_K4++, K2_K6+++</t>
  </si>
  <si>
    <t>Sztuczne sieci neuronowe</t>
  </si>
  <si>
    <t xml:space="preserve">K2_W4+++, K2_W5+++, K2_W6++, K2_W8++ </t>
  </si>
  <si>
    <t>K2_U1++, K2_U5++, K2_U10+, K2_U12++, K2_U13++, K2_U24+++</t>
  </si>
  <si>
    <t>K2_K1++, K2_K4+, K2_K6+</t>
  </si>
  <si>
    <t xml:space="preserve">K2_W10+++, K2_W11+, K2_W12+++, K2_W16 </t>
  </si>
  <si>
    <t>K2_U8+, K2_U9+++, K2_U10+, K2_U19++, K2_U22++</t>
  </si>
  <si>
    <t>K2_W3+, K2_W13+</t>
  </si>
  <si>
    <t>K2_U1++, K_U2++</t>
  </si>
  <si>
    <t>K2_K2++, K2_K5++</t>
  </si>
  <si>
    <t>K2_W3</t>
  </si>
  <si>
    <t>K2_W1</t>
  </si>
  <si>
    <t>Umiejętności</t>
  </si>
  <si>
    <t>Kompetencje społeczne</t>
  </si>
  <si>
    <t>K2_W2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</si>
  <si>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</si>
  <si>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</si>
  <si>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</si>
  <si>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</si>
  <si>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</si>
  <si>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</si>
  <si>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</si>
  <si>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</si>
  <si>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</si>
  <si>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</si>
  <si>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</si>
  <si>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</si>
  <si>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</si>
  <si>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</si>
  <si>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</si>
  <si>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</si>
  <si>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</si>
  <si>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</si>
  <si>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</si>
  <si>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</si>
  <si>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</si>
  <si>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</si>
  <si>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</si>
  <si>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</si>
  <si>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</si>
  <si>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</si>
  <si>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</si>
  <si>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</si>
  <si>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</si>
  <si>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</si>
  <si>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</si>
  <si>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</si>
  <si>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</si>
  <si>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</si>
  <si>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</si>
  <si>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</si>
  <si>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</si>
  <si>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</si>
  <si>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</si>
  <si>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</si>
  <si>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</si>
  <si>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</si>
  <si>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</si>
  <si>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</si>
  <si>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</si>
  <si>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</si>
  <si>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</si>
  <si>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</si>
  <si>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Ile razy wybrano: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</si>
  <si>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</si>
  <si>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</si>
  <si>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</si>
  <si>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</si>
  <si>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</si>
  <si>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</si>
  <si>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</si>
  <si>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</si>
  <si>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</si>
  <si>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P7S_WG</t>
  </si>
  <si>
    <t>P7S_WK</t>
  </si>
  <si>
    <t xml:space="preserve">potrafi krytycznie korzystać z informacji literaturowych, baz danych i innych źródeł w języku polskim i obcym; </t>
  </si>
  <si>
    <t>potrafi ocenić przydatność i możliwość wykorzystania nowych osiągnięć (w tym technik i technologii) w zakresie automatyki i robotyki;</t>
  </si>
  <si>
    <t>potrafi dokonać krytycznej analizy sposobu funkcjonowania systemów sterowania i systemów robotyki; posiada także umiejętność doboru systemów automatyki z wykorzystaniem sterowników programowalnych;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</si>
  <si>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</si>
  <si>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</si>
  <si>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</si>
  <si>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</si>
  <si>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</si>
  <si>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</si>
  <si>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P7S_UW</t>
  </si>
  <si>
    <t>P7S_UK</t>
  </si>
  <si>
    <t>P7S_UU</t>
  </si>
  <si>
    <t>P7S_UO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</si>
  <si>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</si>
  <si>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</si>
  <si>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</si>
  <si>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</si>
  <si>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P7S_KK</t>
  </si>
  <si>
    <t>P7S_KR</t>
  </si>
  <si>
    <t>P7S_KO</t>
  </si>
  <si>
    <t>Symb.  PP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</si>
  <si>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</si>
  <si>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</si>
  <si>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</si>
  <si>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</si>
  <si>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</si>
  <si>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</si>
  <si>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r>
      <rPr>
        <sz val="11"/>
        <color rgb="FF0070C0"/>
        <rFont val="Calibri"/>
        <family val="2"/>
        <charset val="238"/>
        <scheme val="minor"/>
      </rPr>
      <t>podstawowe</t>
    </r>
    <r>
      <rPr>
        <sz val="10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  <scheme val="minor"/>
      </rPr>
      <t>różnych</t>
    </r>
    <r>
      <rPr>
        <sz val="10"/>
        <rFont val="Arial"/>
        <family val="2"/>
        <charset val="238"/>
      </rPr>
      <t xml:space="preserve"> form indywidualnej przedsiębiorczości</t>
    </r>
  </si>
  <si>
    <t xml:space="preserve">potrafi przy formułowaniu i rozwiązywaniu zadań obejmujących projektowanie układów automatyki i robotyki dostrzegać ich aspekty pozatechniczne, w tym środowiskowe, ekonomiczne i prawne; </t>
  </si>
  <si>
    <t>potrafi skonstruować algorytm rozwiązania złożonego i nietypowego zadania inżynierskiego i prostego problemubadawczego oraz zaimplementować, przetestować i uruchomićgo w wybranym środowisku programistycznym dla wybranychsystemów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</si>
  <si>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</si>
  <si>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K2_U9+++, K2_U13+, K2_U19+, K2_U21+, K2_U23+++, K2_U27+</t>
  </si>
  <si>
    <t>K2_U11+, K2_U13+, K2_U22+, K2_U26+</t>
  </si>
  <si>
    <t>K2_U2++, K2_U13+++, K2_U14+, K2_U20+, K2_U27+</t>
  </si>
  <si>
    <t>K2_U9+, K2_U22+, K2_U25+</t>
  </si>
  <si>
    <r>
      <t>Specjalność:</t>
    </r>
    <r>
      <rPr>
        <b/>
        <sz val="18"/>
        <color rgb="FFFFFFFF"/>
        <rFont val="Arial CE"/>
        <charset val="238"/>
      </rPr>
      <t xml:space="preserve"> </t>
    </r>
    <r>
      <rPr>
        <b/>
        <sz val="20"/>
        <color rgb="FFFFFFFF"/>
        <rFont val="Arial CE"/>
        <charset val="238"/>
      </rPr>
      <t>Systemy Sterowania i Robotyki</t>
    </r>
  </si>
  <si>
    <t>Łączna liczba punktów ECTS = 90; punkty ECTS modułów obieralnych = 38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</si>
  <si>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660 godz. (a punktów ECTS = 46).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</si>
  <si>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Interpersonal communication).</t>
  </si>
  <si>
    <t>Liczba punktów zajęć służących zdobywaniu pogłębionej wiedzy, umiejętności prowadzenia badań naukowych oraz kompetencji społecznych niezbędnych w działalności badawczej = 53, co stanowi 58,88% punktów ECTS.</t>
  </si>
  <si>
    <r>
      <t>K2_W4+++, K2_W6+, K2_W11+,</t>
    </r>
    <r>
      <rPr>
        <sz val="10"/>
        <rFont val="Arial CE"/>
        <charset val="238"/>
      </rPr>
      <t xml:space="preserve"> K2_W18+</t>
    </r>
  </si>
  <si>
    <t>Obowiązuje od 1.10.2019 r. Wersja:</t>
  </si>
  <si>
    <t>Dziedzina: nauki inżynieryjno-techniczne</t>
  </si>
  <si>
    <t>Dyscyplina: automatyka, elektronika i elektrotechnika</t>
  </si>
  <si>
    <t>Nadawany tytuł zawodowy: magister inżynier</t>
  </si>
  <si>
    <t>Profil ogólnoakademicki dla kwalifikacji drugiego stopnia</t>
  </si>
  <si>
    <r>
      <rPr>
        <b/>
        <sz val="10"/>
        <color rgb="FFFF000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</si>
  <si>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Odniesienie do kierunkowych efektów uczenia się dla programu kształcenia - Automatyka i Robotyka</t>
  </si>
  <si>
    <t>Kierunek: Automatyka i Robotyka - studia stacjonarne II stopnia</t>
  </si>
  <si>
    <t>Łączna liczba godzin na studiach stacjonarnych II stopnia jest równa 1039 godz.; konsultacje i egzaminy – 86 godz., co daje łączną liczbę godzin zajęć wymagających bezpośredniego udziału nauczycieli akademickich i studentów = 1125 godz., przy wymaganej liczbie godzin kontaktu z prowadzącym na studiach stacjonarnych 0,5 x (90 punktów ECTS x 25 godz.) = 1125 godz. Przyjęto założenie, że jeden punkt ECTS odpowiada efektom uczenia się, których uzyskanie wymaga od studenta średnio 25-30 godzin pracy.</t>
  </si>
  <si>
    <t>Łączna liczba punktów ECTS, którą student musi uzyskać w ramach zajęć z zakresu nauk podstawowych, do których odnoszą się efekty uczenia się dla kierunku Automatyka i Robotyka = 18 (Język obcy, Teoria sterowania, Teoria i metody optymalizacji, Zarządzanie strategiczne / Zintegrowane systemy zarządzania / Organizacja i zarządzanie małych przedsiębiorstw, Interpersonal communication, Pracownia badawczo-problemowa).</t>
  </si>
  <si>
    <t>Efekt uczenia się - Wiedza</t>
  </si>
  <si>
    <t>Efekt uczenia się - Umiejętności</t>
  </si>
  <si>
    <t>Efekt uczenia się - Kompetencje</t>
  </si>
  <si>
    <t>Kierunkowe efekty uczenia się</t>
  </si>
  <si>
    <t>Charakterystyki drugiego stopnia efektów uczenia się dla kwalifikacji na poziomie 7 umożliwających uzyskanie kompetencji inżynierskich</t>
  </si>
  <si>
    <t>PRK 6</t>
  </si>
  <si>
    <t>PRK 7</t>
  </si>
  <si>
    <t>Sym. PP</t>
  </si>
  <si>
    <t>EFEKTY UCZENIA SIĘ PROWADZĄCE DO UZYSKANIA KOMPETENCJI INŻYNIERSKICH PRK 7</t>
  </si>
  <si>
    <t>OPIS EFEKTÓW UCZENIA SIĘ PROWADZĄCYCH DO UZYSKANIA KOMPETENCJI INŻYNIERSKICH PRK 7</t>
  </si>
  <si>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</si>
  <si>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</si>
  <si>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</si>
  <si>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r>
      <t xml:space="preserve">Stosowane metody weryfikacji efektów uczenia się </t>
    </r>
    <r>
      <rPr>
        <b/>
        <sz val="12"/>
        <color indexed="9"/>
        <rFont val="Arial CE"/>
        <family val="2"/>
        <charset val="238"/>
      </rPr>
      <t xml:space="preserve">- </t>
    </r>
    <r>
      <rPr>
        <b/>
        <sz val="10"/>
        <color indexed="9"/>
        <rFont val="Arial CE"/>
        <family val="2"/>
        <charset val="238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</si>
  <si>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indexed="10"/>
        <rFont val="Arial CE"/>
        <charset val="238"/>
      </rPr>
      <t>Ocena formująca (inaczej, formatywna), tj .ocena wspomagajaca proces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theme="0"/>
        <rFont val="Arial CE"/>
        <charset val="238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2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10"/>
        <rFont val="Arial CE"/>
        <family val="2"/>
        <charset val="238"/>
      </rPr>
      <t xml:space="preserve">
</t>
    </r>
    <r>
      <rPr>
        <b/>
        <sz val="10"/>
        <color theme="0"/>
        <rFont val="Arial CE"/>
        <charset val="238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</si>
  <si>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Efekt uczenia się:</t>
  </si>
</sst>
</file>

<file path=xl/styles.xml><?xml version="1.0" encoding="utf-8"?>
<styleSheet xmlns="http://schemas.openxmlformats.org/spreadsheetml/2006/main">
  <fonts count="54"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22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family val="2"/>
      <charset val="238"/>
    </font>
    <font>
      <sz val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 Black"/>
      <family val="2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000000"/>
      <name val="Arial CE"/>
      <family val="2"/>
      <charset val="238"/>
    </font>
    <font>
      <b/>
      <sz val="10"/>
      <color rgb="FF0000FF"/>
      <name val="Arial CE"/>
      <charset val="238"/>
    </font>
    <font>
      <b/>
      <sz val="10"/>
      <color indexed="8"/>
      <name val="Arial CE"/>
      <charset val="238"/>
    </font>
    <font>
      <b/>
      <sz val="10"/>
      <color theme="0"/>
      <name val="Arial CE"/>
      <charset val="238"/>
    </font>
    <font>
      <b/>
      <sz val="12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color rgb="FFFF0000"/>
      <name val="Arial CE"/>
      <family val="2"/>
      <charset val="238"/>
    </font>
    <font>
      <b/>
      <sz val="10"/>
      <color indexed="9"/>
      <name val="Arial CE"/>
      <charset val="238"/>
    </font>
    <font>
      <b/>
      <sz val="8"/>
      <color indexed="9"/>
      <name val="Arial CE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3" tint="0.39997558519241921"/>
      <name val="Arial CE"/>
      <charset val="238"/>
    </font>
    <font>
      <sz val="11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8"/>
      <color rgb="FFFFFFFF"/>
      <name val="Arial CE"/>
      <charset val="238"/>
    </font>
    <font>
      <b/>
      <sz val="20"/>
      <color rgb="FFFFFFFF"/>
      <name val="Arial CE"/>
      <charset val="238"/>
    </font>
    <font>
      <b/>
      <sz val="23"/>
      <color indexed="9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FF00"/>
        <bgColor indexed="60"/>
      </patternFill>
    </fill>
    <fill>
      <patternFill patternType="solid">
        <fgColor rgb="FF00B0F0"/>
        <bgColor indexed="32"/>
      </patternFill>
    </fill>
    <fill>
      <patternFill patternType="solid">
        <fgColor indexed="12"/>
        <bgColor indexed="8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2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26"/>
      </patternFill>
    </fill>
    <fill>
      <patternFill patternType="solid">
        <fgColor indexed="18"/>
        <bgColor indexed="8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55"/>
      </right>
      <top/>
      <bottom style="thin">
        <color indexed="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8"/>
      </bottom>
      <diagonal/>
    </border>
    <border>
      <left style="thin">
        <color indexed="55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40" fillId="20" borderId="0" applyNumberFormat="0" applyBorder="0" applyAlignment="0" applyProtection="0"/>
  </cellStyleXfs>
  <cellXfs count="324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 vertical="top" wrapText="1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1" fillId="2" borderId="0" xfId="1" applyFill="1" applyAlignment="1">
      <alignment wrapText="1"/>
    </xf>
    <xf numFmtId="0" fontId="1" fillId="2" borderId="0" xfId="1" applyFill="1" applyAlignment="1">
      <alignment horizontal="center" wrapText="1"/>
    </xf>
    <xf numFmtId="0" fontId="2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3" fillId="3" borderId="0" xfId="1" applyFont="1" applyFill="1" applyAlignment="1" applyProtection="1">
      <alignment horizontal="center" vertical="top" wrapText="1"/>
      <protection locked="0"/>
    </xf>
    <xf numFmtId="0" fontId="3" fillId="3" borderId="0" xfId="1" applyFont="1" applyFill="1" applyAlignment="1" applyProtection="1">
      <alignment vertical="top" wrapText="1"/>
      <protection locked="0"/>
    </xf>
    <xf numFmtId="0" fontId="3" fillId="3" borderId="0" xfId="1" applyFont="1" applyFill="1" applyAlignment="1" applyProtection="1">
      <alignment horizontal="center"/>
      <protection locked="0"/>
    </xf>
    <xf numFmtId="0" fontId="4" fillId="3" borderId="0" xfId="1" applyFont="1" applyFill="1" applyAlignment="1">
      <alignment wrapText="1"/>
    </xf>
    <xf numFmtId="0" fontId="4" fillId="3" borderId="1" xfId="1" applyFont="1" applyFill="1" applyBorder="1" applyAlignment="1">
      <alignment wrapText="1"/>
    </xf>
    <xf numFmtId="0" fontId="4" fillId="3" borderId="0" xfId="1" applyFont="1" applyFill="1" applyAlignment="1">
      <alignment horizontal="center" wrapText="1"/>
    </xf>
    <xf numFmtId="0" fontId="1" fillId="3" borderId="0" xfId="1" applyFill="1" applyAlignment="1">
      <alignment horizontal="left"/>
    </xf>
    <xf numFmtId="0" fontId="2" fillId="2" borderId="2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2" xfId="1" applyFill="1" applyBorder="1" applyAlignment="1">
      <alignment horizontal="left" wrapText="1"/>
    </xf>
    <xf numFmtId="0" fontId="1" fillId="2" borderId="2" xfId="1" applyFill="1" applyBorder="1" applyAlignment="1">
      <alignment horizontal="center" wrapText="1"/>
    </xf>
    <xf numFmtId="0" fontId="1" fillId="0" borderId="0" xfId="1" applyAlignment="1">
      <alignment horizontal="left"/>
    </xf>
    <xf numFmtId="0" fontId="4" fillId="2" borderId="2" xfId="1" applyFont="1" applyFill="1" applyBorder="1"/>
    <xf numFmtId="0" fontId="2" fillId="2" borderId="0" xfId="1" applyFont="1" applyFill="1" applyAlignment="1" applyProtection="1">
      <alignment horizontal="right"/>
      <protection locked="0"/>
    </xf>
    <xf numFmtId="0" fontId="2" fillId="2" borderId="0" xfId="1" applyFont="1" applyFill="1" applyAlignment="1" applyProtection="1">
      <alignment vertical="top"/>
      <protection locked="0"/>
    </xf>
    <xf numFmtId="0" fontId="2" fillId="2" borderId="0" xfId="1" applyFont="1" applyFill="1" applyAlignment="1" applyProtection="1">
      <alignment horizontal="center" vertical="top" wrapText="1"/>
      <protection locked="0"/>
    </xf>
    <xf numFmtId="0" fontId="2" fillId="2" borderId="0" xfId="1" applyFont="1" applyFill="1" applyAlignment="1" applyProtection="1">
      <alignment vertical="top" wrapText="1"/>
      <protection locked="0"/>
    </xf>
    <xf numFmtId="0" fontId="4" fillId="2" borderId="0" xfId="1" applyFont="1" applyFill="1"/>
    <xf numFmtId="0" fontId="6" fillId="4" borderId="0" xfId="1" applyFont="1" applyFill="1"/>
    <xf numFmtId="0" fontId="7" fillId="2" borderId="0" xfId="1" applyFont="1" applyFill="1"/>
    <xf numFmtId="0" fontId="7" fillId="4" borderId="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/>
    <xf numFmtId="0" fontId="9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 applyProtection="1">
      <alignment horizontal="center" vertical="top" wrapText="1"/>
      <protection locked="0"/>
    </xf>
    <xf numFmtId="0" fontId="1" fillId="0" borderId="2" xfId="1" applyBorder="1" applyAlignment="1">
      <alignment horizontal="center" vertical="top" wrapText="1"/>
    </xf>
    <xf numFmtId="0" fontId="1" fillId="4" borderId="2" xfId="1" applyFill="1" applyBorder="1" applyAlignment="1">
      <alignment horizontal="center" vertical="top" wrapText="1"/>
    </xf>
    <xf numFmtId="0" fontId="1" fillId="4" borderId="3" xfId="1" applyFill="1" applyBorder="1" applyAlignment="1">
      <alignment horizontal="center" vertical="top" wrapText="1"/>
    </xf>
    <xf numFmtId="0" fontId="1" fillId="4" borderId="6" xfId="1" applyFill="1" applyBorder="1" applyAlignment="1">
      <alignment horizontal="center" vertical="top" wrapText="1"/>
    </xf>
    <xf numFmtId="0" fontId="1" fillId="5" borderId="0" xfId="1" applyFill="1"/>
    <xf numFmtId="0" fontId="6" fillId="5" borderId="0" xfId="1" applyFont="1" applyFill="1"/>
    <xf numFmtId="0" fontId="1" fillId="5" borderId="0" xfId="1" applyFill="1" applyAlignment="1">
      <alignment horizontal="center" vertical="top" wrapText="1"/>
    </xf>
    <xf numFmtId="0" fontId="1" fillId="5" borderId="0" xfId="1" applyFill="1" applyAlignment="1">
      <alignment vertical="top" wrapText="1"/>
    </xf>
    <xf numFmtId="0" fontId="1" fillId="5" borderId="0" xfId="1" applyFill="1" applyAlignment="1">
      <alignment wrapText="1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 wrapText="1"/>
    </xf>
    <xf numFmtId="0" fontId="3" fillId="3" borderId="6" xfId="1" applyFont="1" applyFill="1" applyBorder="1" applyAlignment="1" applyProtection="1">
      <alignment vertical="center" wrapText="1"/>
      <protection locked="0"/>
    </xf>
    <xf numFmtId="0" fontId="1" fillId="0" borderId="6" xfId="1" applyBorder="1" applyAlignment="1">
      <alignment vertical="center" wrapText="1"/>
    </xf>
    <xf numFmtId="0" fontId="1" fillId="4" borderId="6" xfId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/>
    </xf>
    <xf numFmtId="0" fontId="7" fillId="6" borderId="6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vertical="center" wrapText="1"/>
    </xf>
    <xf numFmtId="0" fontId="9" fillId="6" borderId="6" xfId="1" applyFont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 wrapText="1"/>
    </xf>
    <xf numFmtId="0" fontId="3" fillId="6" borderId="6" xfId="1" applyFont="1" applyFill="1" applyBorder="1" applyAlignment="1" applyProtection="1">
      <alignment vertical="center" wrapText="1"/>
      <protection locked="0"/>
    </xf>
    <xf numFmtId="0" fontId="1" fillId="6" borderId="6" xfId="1" applyFill="1" applyBorder="1" applyAlignment="1">
      <alignment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4" fillId="7" borderId="0" xfId="1" applyFont="1" applyFill="1" applyAlignment="1">
      <alignment horizontal="center"/>
    </xf>
    <xf numFmtId="0" fontId="12" fillId="4" borderId="6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 applyProtection="1">
      <alignment vertical="center" wrapText="1"/>
      <protection locked="0"/>
    </xf>
    <xf numFmtId="0" fontId="1" fillId="7" borderId="0" xfId="1" applyFill="1"/>
    <xf numFmtId="0" fontId="4" fillId="2" borderId="0" xfId="1" applyFont="1" applyFill="1" applyAlignment="1">
      <alignment horizontal="center"/>
    </xf>
    <xf numFmtId="0" fontId="7" fillId="6" borderId="6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/>
    </xf>
    <xf numFmtId="0" fontId="1" fillId="2" borderId="2" xfId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1" fillId="2" borderId="16" xfId="1" applyFill="1" applyBorder="1" applyAlignment="1">
      <alignment vertical="center" wrapText="1"/>
    </xf>
    <xf numFmtId="0" fontId="1" fillId="2" borderId="16" xfId="1" applyFill="1" applyBorder="1" applyAlignment="1">
      <alignment horizontal="center" vertical="center" wrapText="1"/>
    </xf>
    <xf numFmtId="0" fontId="13" fillId="2" borderId="17" xfId="1" applyFont="1" applyFill="1" applyBorder="1"/>
    <xf numFmtId="0" fontId="1" fillId="5" borderId="0" xfId="1" applyFill="1" applyAlignment="1">
      <alignment horizontal="center" vertical="center"/>
    </xf>
    <xf numFmtId="0" fontId="1" fillId="5" borderId="0" xfId="1" applyFill="1" applyAlignment="1">
      <alignment vertical="center" wrapText="1"/>
    </xf>
    <xf numFmtId="0" fontId="14" fillId="9" borderId="18" xfId="1" applyFont="1" applyFill="1" applyBorder="1" applyAlignment="1">
      <alignment vertical="center" wrapText="1"/>
    </xf>
    <xf numFmtId="0" fontId="1" fillId="5" borderId="0" xfId="1" applyFill="1" applyAlignment="1">
      <alignment horizontal="center" vertical="center" wrapText="1"/>
    </xf>
    <xf numFmtId="0" fontId="1" fillId="5" borderId="0" xfId="1" applyFill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5" borderId="0" xfId="1" applyFont="1" applyFill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vertical="center"/>
    </xf>
    <xf numFmtId="0" fontId="4" fillId="10" borderId="0" xfId="1" applyFont="1" applyFill="1" applyAlignment="1">
      <alignment horizontal="center"/>
    </xf>
    <xf numFmtId="0" fontId="9" fillId="6" borderId="6" xfId="1" applyFont="1" applyFill="1" applyBorder="1" applyAlignment="1">
      <alignment vertical="center"/>
    </xf>
    <xf numFmtId="0" fontId="1" fillId="4" borderId="0" xfId="1" applyFill="1"/>
    <xf numFmtId="0" fontId="8" fillId="6" borderId="6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vertical="center"/>
    </xf>
    <xf numFmtId="0" fontId="9" fillId="6" borderId="20" xfId="1" applyFont="1" applyFill="1" applyBorder="1" applyAlignment="1">
      <alignment vertical="center"/>
    </xf>
    <xf numFmtId="0" fontId="3" fillId="6" borderId="20" xfId="1" applyFont="1" applyFill="1" applyBorder="1" applyAlignment="1" applyProtection="1">
      <alignment vertical="center" wrapText="1"/>
      <protection locked="0"/>
    </xf>
    <xf numFmtId="0" fontId="1" fillId="6" borderId="20" xfId="1" applyFill="1" applyBorder="1" applyAlignment="1">
      <alignment vertical="center" wrapText="1"/>
    </xf>
    <xf numFmtId="0" fontId="1" fillId="6" borderId="20" xfId="1" applyFill="1" applyBorder="1" applyAlignment="1">
      <alignment horizontal="center" vertical="center" wrapText="1"/>
    </xf>
    <xf numFmtId="0" fontId="11" fillId="6" borderId="20" xfId="1" applyFont="1" applyFill="1" applyBorder="1" applyAlignment="1">
      <alignment horizontal="center" vertical="center" wrapText="1"/>
    </xf>
    <xf numFmtId="0" fontId="16" fillId="0" borderId="0" xfId="1" applyFont="1"/>
    <xf numFmtId="0" fontId="7" fillId="4" borderId="6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0" fontId="1" fillId="2" borderId="13" xfId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vertical="center" wrapText="1"/>
    </xf>
    <xf numFmtId="0" fontId="10" fillId="2" borderId="7" xfId="1" applyFont="1" applyFill="1" applyBorder="1" applyAlignment="1">
      <alignment horizontal="center"/>
    </xf>
    <xf numFmtId="0" fontId="15" fillId="4" borderId="6" xfId="1" applyFont="1" applyFill="1" applyBorder="1" applyAlignment="1">
      <alignment vertical="center" wrapText="1"/>
    </xf>
    <xf numFmtId="0" fontId="12" fillId="4" borderId="6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/>
    </xf>
    <xf numFmtId="0" fontId="11" fillId="6" borderId="23" xfId="1" applyFont="1" applyFill="1" applyBorder="1" applyAlignment="1">
      <alignment horizontal="center" vertical="center" wrapText="1"/>
    </xf>
    <xf numFmtId="0" fontId="11" fillId="6" borderId="18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1" fillId="2" borderId="13" xfId="1" applyFill="1" applyBorder="1" applyAlignment="1">
      <alignment vertical="center"/>
    </xf>
    <xf numFmtId="0" fontId="1" fillId="0" borderId="0" xfId="1" applyAlignment="1">
      <alignment vertical="center"/>
    </xf>
    <xf numFmtId="0" fontId="13" fillId="5" borderId="0" xfId="1" applyFont="1" applyFill="1" applyAlignment="1">
      <alignment vertical="center"/>
    </xf>
    <xf numFmtId="0" fontId="17" fillId="2" borderId="17" xfId="1" applyFont="1" applyFill="1" applyBorder="1" applyAlignment="1">
      <alignment horizontal="right" vertical="center"/>
    </xf>
    <xf numFmtId="0" fontId="12" fillId="11" borderId="6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18" fillId="5" borderId="0" xfId="1" applyFont="1" applyFill="1" applyAlignment="1">
      <alignment vertical="center" wrapText="1"/>
    </xf>
    <xf numFmtId="0" fontId="18" fillId="5" borderId="0" xfId="1" applyFont="1" applyFill="1" applyAlignment="1">
      <alignment vertical="center"/>
    </xf>
    <xf numFmtId="0" fontId="1" fillId="5" borderId="2" xfId="1" applyFill="1" applyBorder="1" applyAlignment="1">
      <alignment vertical="center"/>
    </xf>
    <xf numFmtId="0" fontId="1" fillId="5" borderId="2" xfId="1" applyFill="1" applyBorder="1" applyAlignment="1">
      <alignment vertical="center" wrapText="1"/>
    </xf>
    <xf numFmtId="0" fontId="3" fillId="2" borderId="29" xfId="1" applyFont="1" applyFill="1" applyBorder="1" applyAlignment="1">
      <alignment horizontal="right" wrapText="1"/>
    </xf>
    <xf numFmtId="3" fontId="7" fillId="11" borderId="30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right"/>
    </xf>
    <xf numFmtId="3" fontId="7" fillId="11" borderId="31" xfId="1" applyNumberFormat="1" applyFont="1" applyFill="1" applyBorder="1" applyAlignment="1">
      <alignment horizontal="center" vertical="top" wrapText="1"/>
    </xf>
    <xf numFmtId="0" fontId="3" fillId="2" borderId="32" xfId="1" applyFont="1" applyFill="1" applyBorder="1" applyAlignment="1">
      <alignment horizontal="right"/>
    </xf>
    <xf numFmtId="0" fontId="3" fillId="2" borderId="33" xfId="1" applyFont="1" applyFill="1" applyBorder="1" applyAlignment="1">
      <alignment horizontal="right" wrapText="1"/>
    </xf>
    <xf numFmtId="3" fontId="7" fillId="4" borderId="30" xfId="1" applyNumberFormat="1" applyFont="1" applyFill="1" applyBorder="1" applyAlignment="1">
      <alignment horizontal="center" vertical="center" wrapText="1"/>
    </xf>
    <xf numFmtId="3" fontId="7" fillId="11" borderId="34" xfId="1" applyNumberFormat="1" applyFont="1" applyFill="1" applyBorder="1" applyAlignment="1">
      <alignment horizontal="center" vertical="top" wrapText="1"/>
    </xf>
    <xf numFmtId="0" fontId="3" fillId="2" borderId="35" xfId="1" applyFont="1" applyFill="1" applyBorder="1" applyAlignment="1">
      <alignment horizontal="right" wrapText="1"/>
    </xf>
    <xf numFmtId="3" fontId="7" fillId="4" borderId="6" xfId="1" applyNumberFormat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right" vertical="center" wrapText="1"/>
    </xf>
    <xf numFmtId="0" fontId="7" fillId="11" borderId="19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1" fillId="0" borderId="37" xfId="1" applyBorder="1" applyAlignment="1">
      <alignment horizontal="center" vertical="top" wrapText="1"/>
    </xf>
    <xf numFmtId="0" fontId="3" fillId="2" borderId="38" xfId="1" applyFont="1" applyFill="1" applyBorder="1" applyAlignment="1">
      <alignment horizontal="right" vertical="center" wrapText="1"/>
    </xf>
    <xf numFmtId="0" fontId="1" fillId="0" borderId="39" xfId="1" applyBorder="1" applyAlignment="1">
      <alignment vertical="top" wrapText="1"/>
    </xf>
    <xf numFmtId="0" fontId="3" fillId="2" borderId="40" xfId="1" applyFont="1" applyFill="1" applyBorder="1" applyAlignment="1">
      <alignment horizontal="right" vertical="center" wrapText="1"/>
    </xf>
    <xf numFmtId="0" fontId="19" fillId="0" borderId="0" xfId="1" applyFont="1" applyAlignment="1">
      <alignment horizontal="left"/>
    </xf>
    <xf numFmtId="0" fontId="1" fillId="9" borderId="6" xfId="1" applyFill="1" applyBorder="1" applyAlignment="1">
      <alignment horizontal="left"/>
    </xf>
    <xf numFmtId="0" fontId="1" fillId="9" borderId="6" xfId="1" applyFill="1" applyBorder="1" applyAlignment="1" applyProtection="1">
      <alignment vertical="center"/>
      <protection locked="0"/>
    </xf>
    <xf numFmtId="0" fontId="1" fillId="9" borderId="6" xfId="1" applyFill="1" applyBorder="1" applyAlignment="1">
      <alignment horizontal="left" wrapText="1"/>
    </xf>
    <xf numFmtId="0" fontId="16" fillId="9" borderId="6" xfId="1" applyFont="1" applyFill="1" applyBorder="1" applyAlignment="1" applyProtection="1">
      <alignment vertical="center"/>
      <protection locked="0"/>
    </xf>
    <xf numFmtId="0" fontId="1" fillId="0" borderId="6" xfId="1" applyBorder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1" fillId="5" borderId="6" xfId="1" applyFill="1" applyBorder="1" applyAlignment="1">
      <alignment horizontal="left" vertical="center" wrapText="1"/>
    </xf>
    <xf numFmtId="0" fontId="1" fillId="12" borderId="6" xfId="1" applyFill="1" applyBorder="1" applyAlignment="1">
      <alignment horizontal="left" vertical="center" wrapText="1"/>
    </xf>
    <xf numFmtId="0" fontId="1" fillId="0" borderId="6" xfId="1" applyBorder="1"/>
    <xf numFmtId="0" fontId="1" fillId="13" borderId="0" xfId="1" applyFill="1" applyAlignment="1">
      <alignment horizontal="left" wrapText="1"/>
    </xf>
    <xf numFmtId="0" fontId="1" fillId="13" borderId="0" xfId="1" applyFill="1" applyAlignment="1">
      <alignment wrapText="1"/>
    </xf>
    <xf numFmtId="0" fontId="3" fillId="3" borderId="0" xfId="1" applyFont="1" applyFill="1" applyAlignment="1">
      <alignment horizontal="center"/>
    </xf>
    <xf numFmtId="0" fontId="3" fillId="5" borderId="0" xfId="1" applyFont="1" applyFill="1" applyAlignment="1">
      <alignment wrapText="1"/>
    </xf>
    <xf numFmtId="0" fontId="3" fillId="3" borderId="33" xfId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3" fillId="5" borderId="33" xfId="1" applyFont="1" applyFill="1" applyBorder="1" applyAlignment="1">
      <alignment horizontal="center" wrapText="1"/>
    </xf>
    <xf numFmtId="0" fontId="4" fillId="5" borderId="0" xfId="1" applyFont="1" applyFill="1" applyAlignment="1">
      <alignment wrapText="1"/>
    </xf>
    <xf numFmtId="0" fontId="4" fillId="3" borderId="0" xfId="1" applyFont="1" applyFill="1" applyAlignment="1">
      <alignment vertical="center" wrapText="1"/>
    </xf>
    <xf numFmtId="0" fontId="1" fillId="5" borderId="6" xfId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>
      <alignment vertical="center" wrapText="1"/>
    </xf>
    <xf numFmtId="0" fontId="7" fillId="7" borderId="6" xfId="1" applyFont="1" applyFill="1" applyBorder="1" applyAlignment="1">
      <alignment horizontal="center" vertical="center"/>
    </xf>
    <xf numFmtId="0" fontId="7" fillId="7" borderId="0" xfId="1" applyFont="1" applyFill="1" applyAlignment="1">
      <alignment horizontal="center" vertical="center"/>
    </xf>
    <xf numFmtId="0" fontId="1" fillId="5" borderId="6" xfId="1" applyFill="1" applyBorder="1" applyAlignment="1">
      <alignment horizontal="center" vertical="center" wrapText="1"/>
    </xf>
    <xf numFmtId="0" fontId="26" fillId="14" borderId="42" xfId="2" applyFill="1" applyBorder="1" applyAlignment="1">
      <alignment horizontal="center" vertical="center" wrapText="1"/>
    </xf>
    <xf numFmtId="0" fontId="25" fillId="0" borderId="42" xfId="2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top" wrapText="1"/>
    </xf>
    <xf numFmtId="0" fontId="29" fillId="16" borderId="42" xfId="0" applyFont="1" applyFill="1" applyBorder="1" applyAlignment="1">
      <alignment horizontal="center" vertical="center" wrapText="1"/>
    </xf>
    <xf numFmtId="0" fontId="7" fillId="17" borderId="15" xfId="1" applyFont="1" applyFill="1" applyBorder="1" applyAlignment="1">
      <alignment horizontal="center" vertical="center" wrapText="1"/>
    </xf>
    <xf numFmtId="0" fontId="30" fillId="16" borderId="42" xfId="0" applyFont="1" applyFill="1" applyBorder="1" applyAlignment="1">
      <alignment vertical="center" wrapText="1"/>
    </xf>
    <xf numFmtId="0" fontId="7" fillId="17" borderId="6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left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43" xfId="1" applyFill="1" applyBorder="1" applyAlignment="1">
      <alignment horizontal="center" vertical="top" wrapText="1"/>
    </xf>
    <xf numFmtId="0" fontId="6" fillId="18" borderId="0" xfId="1" applyFont="1" applyFill="1" applyAlignment="1">
      <alignment horizontal="left" vertical="center" wrapText="1"/>
    </xf>
    <xf numFmtId="0" fontId="7" fillId="9" borderId="19" xfId="1" applyFont="1" applyFill="1" applyBorder="1" applyAlignment="1">
      <alignment horizontal="center" vertical="center" wrapText="1"/>
    </xf>
    <xf numFmtId="0" fontId="31" fillId="8" borderId="15" xfId="1" applyFont="1" applyFill="1" applyBorder="1" applyAlignment="1">
      <alignment horizontal="center" vertical="center" wrapText="1"/>
    </xf>
    <xf numFmtId="0" fontId="28" fillId="8" borderId="6" xfId="1" applyFont="1" applyFill="1" applyBorder="1" applyAlignment="1">
      <alignment horizontal="center" vertical="center" wrapText="1"/>
    </xf>
    <xf numFmtId="0" fontId="28" fillId="6" borderId="20" xfId="1" applyFont="1" applyFill="1" applyBorder="1" applyAlignment="1">
      <alignment vertical="center" wrapText="1"/>
    </xf>
    <xf numFmtId="0" fontId="2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horizontal="left" vertical="top"/>
    </xf>
    <xf numFmtId="0" fontId="35" fillId="4" borderId="6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Alignment="1">
      <alignment horizontal="center" vertical="center" wrapText="1"/>
    </xf>
    <xf numFmtId="0" fontId="36" fillId="2" borderId="12" xfId="1" applyFont="1" applyFill="1" applyBorder="1" applyAlignment="1">
      <alignment horizontal="center" vertical="center" wrapText="1"/>
    </xf>
    <xf numFmtId="0" fontId="36" fillId="2" borderId="11" xfId="1" applyFont="1" applyFill="1" applyBorder="1" applyAlignment="1">
      <alignment horizontal="center" vertical="center" wrapText="1"/>
    </xf>
    <xf numFmtId="0" fontId="37" fillId="2" borderId="0" xfId="1" applyFont="1" applyFill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38" fillId="19" borderId="0" xfId="0" applyFont="1" applyFill="1" applyAlignment="1" applyProtection="1">
      <alignment horizontal="left" vertical="center"/>
      <protection locked="0"/>
    </xf>
    <xf numFmtId="0" fontId="35" fillId="4" borderId="6" xfId="1" applyFont="1" applyFill="1" applyBorder="1" applyAlignment="1">
      <alignment horizontal="center" vertical="center"/>
    </xf>
    <xf numFmtId="0" fontId="35" fillId="4" borderId="6" xfId="1" applyFont="1" applyFill="1" applyBorder="1" applyAlignment="1" applyProtection="1">
      <alignment vertical="center" wrapText="1"/>
      <protection locked="0"/>
    </xf>
    <xf numFmtId="0" fontId="39" fillId="4" borderId="6" xfId="1" applyFont="1" applyFill="1" applyBorder="1" applyAlignment="1">
      <alignment horizontal="center" vertical="center"/>
    </xf>
    <xf numFmtId="0" fontId="39" fillId="4" borderId="6" xfId="1" applyFont="1" applyFill="1" applyBorder="1" applyAlignment="1">
      <alignment horizontal="center" vertical="center" wrapText="1"/>
    </xf>
    <xf numFmtId="0" fontId="39" fillId="4" borderId="6" xfId="1" applyFont="1" applyFill="1" applyBorder="1" applyAlignment="1">
      <alignment vertical="center" wrapText="1"/>
    </xf>
    <xf numFmtId="0" fontId="39" fillId="0" borderId="0" xfId="1" applyFont="1" applyAlignment="1">
      <alignment horizontal="right"/>
    </xf>
    <xf numFmtId="0" fontId="10" fillId="2" borderId="0" xfId="1" applyFont="1" applyFill="1" applyAlignment="1">
      <alignment horizontal="center"/>
    </xf>
    <xf numFmtId="0" fontId="28" fillId="4" borderId="6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9" borderId="15" xfId="1" applyFill="1" applyBorder="1" applyAlignment="1" applyProtection="1">
      <alignment vertical="center"/>
      <protection locked="0"/>
    </xf>
    <xf numFmtId="0" fontId="1" fillId="0" borderId="42" xfId="1" applyBorder="1" applyAlignment="1">
      <alignment textRotation="90"/>
    </xf>
    <xf numFmtId="0" fontId="1" fillId="9" borderId="15" xfId="1" applyFill="1" applyBorder="1" applyAlignment="1" applyProtection="1">
      <alignment vertical="center" textRotation="90"/>
      <protection locked="0"/>
    </xf>
    <xf numFmtId="0" fontId="1" fillId="9" borderId="19" xfId="1" applyFill="1" applyBorder="1" applyAlignment="1">
      <alignment horizontal="left"/>
    </xf>
    <xf numFmtId="0" fontId="42" fillId="0" borderId="42" xfId="1" applyFont="1" applyBorder="1" applyAlignment="1">
      <alignment horizontal="right" vertical="center"/>
    </xf>
    <xf numFmtId="0" fontId="42" fillId="0" borderId="42" xfId="1" applyFont="1" applyBorder="1" applyAlignment="1">
      <alignment horizontal="center" vertical="center"/>
    </xf>
    <xf numFmtId="0" fontId="1" fillId="5" borderId="0" xfId="1" applyFill="1" applyAlignment="1" applyProtection="1">
      <alignment horizontal="center" vertical="center"/>
      <protection locked="0"/>
    </xf>
    <xf numFmtId="0" fontId="20" fillId="21" borderId="44" xfId="0" applyFont="1" applyFill="1" applyBorder="1" applyAlignment="1">
      <alignment wrapText="1"/>
    </xf>
    <xf numFmtId="0" fontId="20" fillId="21" borderId="45" xfId="0" applyFont="1" applyFill="1" applyBorder="1" applyAlignment="1">
      <alignment wrapText="1"/>
    </xf>
    <xf numFmtId="0" fontId="20" fillId="0" borderId="45" xfId="0" applyFont="1" applyBorder="1" applyAlignment="1">
      <alignment wrapText="1"/>
    </xf>
    <xf numFmtId="0" fontId="43" fillId="0" borderId="45" xfId="0" applyFont="1" applyBorder="1" applyAlignment="1">
      <alignment wrapText="1"/>
    </xf>
    <xf numFmtId="0" fontId="43" fillId="21" borderId="45" xfId="0" applyFont="1" applyFill="1" applyBorder="1" applyAlignment="1">
      <alignment wrapText="1"/>
    </xf>
    <xf numFmtId="0" fontId="44" fillId="21" borderId="44" xfId="0" applyFont="1" applyFill="1" applyBorder="1" applyAlignment="1">
      <alignment horizontal="center" wrapText="1"/>
    </xf>
    <xf numFmtId="0" fontId="44" fillId="21" borderId="45" xfId="0" applyFont="1" applyFill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5" fillId="0" borderId="45" xfId="0" applyFont="1" applyBorder="1" applyAlignment="1">
      <alignment horizontal="center" wrapText="1"/>
    </xf>
    <xf numFmtId="0" fontId="43" fillId="0" borderId="45" xfId="0" applyFont="1" applyBorder="1" applyAlignment="1">
      <alignment horizontal="center" wrapText="1"/>
    </xf>
    <xf numFmtId="0" fontId="45" fillId="21" borderId="44" xfId="0" applyFont="1" applyFill="1" applyBorder="1" applyAlignment="1">
      <alignment horizontal="center" wrapText="1"/>
    </xf>
    <xf numFmtId="0" fontId="45" fillId="21" borderId="45" xfId="0" applyFont="1" applyFill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44" fillId="0" borderId="44" xfId="0" applyFont="1" applyBorder="1" applyAlignment="1">
      <alignment wrapText="1"/>
    </xf>
    <xf numFmtId="0" fontId="44" fillId="0" borderId="45" xfId="0" applyFont="1" applyBorder="1" applyAlignment="1">
      <alignment wrapText="1"/>
    </xf>
    <xf numFmtId="0" fontId="45" fillId="0" borderId="44" xfId="0" applyFont="1" applyBorder="1" applyAlignment="1">
      <alignment horizontal="center" wrapText="1"/>
    </xf>
    <xf numFmtId="0" fontId="1" fillId="22" borderId="6" xfId="1" applyFill="1" applyBorder="1" applyAlignment="1">
      <alignment horizontal="left" vertical="center" wrapText="1"/>
    </xf>
    <xf numFmtId="0" fontId="22" fillId="23" borderId="50" xfId="0" applyFont="1" applyFill="1" applyBorder="1" applyAlignment="1">
      <alignment horizontal="center" wrapText="1"/>
    </xf>
    <xf numFmtId="0" fontId="22" fillId="23" borderId="51" xfId="0" applyFont="1" applyFill="1" applyBorder="1" applyAlignment="1">
      <alignment horizontal="center" wrapText="1"/>
    </xf>
    <xf numFmtId="0" fontId="22" fillId="23" borderId="51" xfId="0" applyFont="1" applyFill="1" applyBorder="1" applyAlignment="1">
      <alignment horizontal="center"/>
    </xf>
    <xf numFmtId="0" fontId="26" fillId="0" borderId="42" xfId="2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justify" vertical="center" wrapText="1"/>
    </xf>
    <xf numFmtId="0" fontId="20" fillId="25" borderId="0" xfId="0" applyFont="1" applyFill="1" applyAlignment="1">
      <alignment horizontal="left" vertical="center" wrapText="1"/>
    </xf>
    <xf numFmtId="0" fontId="24" fillId="25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0" fontId="20" fillId="24" borderId="0" xfId="0" applyFont="1" applyFill="1" applyAlignment="1">
      <alignment horizontal="left" vertical="center" wrapText="1"/>
    </xf>
    <xf numFmtId="0" fontId="48" fillId="0" borderId="53" xfId="2" applyFont="1" applyBorder="1" applyAlignment="1">
      <alignment vertical="center" wrapText="1"/>
    </xf>
    <xf numFmtId="0" fontId="48" fillId="24" borderId="53" xfId="2" applyFont="1" applyFill="1" applyBorder="1" applyAlignment="1">
      <alignment vertical="center" wrapText="1"/>
    </xf>
    <xf numFmtId="0" fontId="24" fillId="24" borderId="0" xfId="0" applyFont="1" applyFill="1" applyAlignment="1">
      <alignment horizontal="left" vertical="center" wrapText="1"/>
    </xf>
    <xf numFmtId="0" fontId="24" fillId="25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48" fillId="0" borderId="42" xfId="2" applyFont="1" applyBorder="1" applyAlignment="1">
      <alignment vertical="center" wrapText="1"/>
    </xf>
    <xf numFmtId="0" fontId="50" fillId="26" borderId="42" xfId="2" applyFont="1" applyFill="1" applyBorder="1" applyAlignment="1">
      <alignment horizontal="center" vertical="center" wrapText="1"/>
    </xf>
    <xf numFmtId="0" fontId="50" fillId="26" borderId="57" xfId="2" applyFont="1" applyFill="1" applyBorder="1" applyAlignment="1">
      <alignment horizontal="center" vertical="center" wrapText="1"/>
    </xf>
    <xf numFmtId="0" fontId="50" fillId="26" borderId="57" xfId="2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justify" vertical="center"/>
    </xf>
    <xf numFmtId="0" fontId="20" fillId="0" borderId="0" xfId="1" applyFont="1" applyAlignment="1">
      <alignment vertical="center" wrapText="1"/>
    </xf>
    <xf numFmtId="0" fontId="20" fillId="5" borderId="0" xfId="1" applyFont="1" applyFill="1" applyAlignment="1">
      <alignment vertical="center" wrapText="1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wrapText="1"/>
    </xf>
    <xf numFmtId="0" fontId="26" fillId="0" borderId="53" xfId="2" applyBorder="1" applyAlignment="1">
      <alignment vertical="center" wrapText="1"/>
    </xf>
    <xf numFmtId="0" fontId="26" fillId="0" borderId="55" xfId="2" applyBorder="1" applyAlignment="1">
      <alignment horizontal="center" vertical="center"/>
    </xf>
    <xf numFmtId="0" fontId="26" fillId="0" borderId="56" xfId="2" applyBorder="1" applyAlignment="1">
      <alignment horizontal="center" vertical="center"/>
    </xf>
    <xf numFmtId="0" fontId="24" fillId="24" borderId="56" xfId="0" applyFont="1" applyFill="1" applyBorder="1" applyAlignment="1">
      <alignment vertical="center" wrapText="1"/>
    </xf>
    <xf numFmtId="0" fontId="48" fillId="0" borderId="56" xfId="2" applyFont="1" applyBorder="1" applyAlignment="1">
      <alignment horizontal="left" vertical="center" wrapText="1"/>
    </xf>
    <xf numFmtId="0" fontId="1" fillId="0" borderId="20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25" xfId="1" applyBorder="1" applyAlignment="1">
      <alignment horizontal="left" vertical="center" wrapText="1"/>
    </xf>
    <xf numFmtId="0" fontId="1" fillId="0" borderId="42" xfId="1" applyBorder="1" applyAlignment="1">
      <alignment horizontal="left" vertical="center" wrapText="1"/>
    </xf>
    <xf numFmtId="0" fontId="28" fillId="15" borderId="42" xfId="0" applyFont="1" applyFill="1" applyBorder="1" applyAlignment="1">
      <alignment vertical="center" wrapText="1"/>
    </xf>
    <xf numFmtId="0" fontId="40" fillId="24" borderId="0" xfId="3" applyFill="1" applyAlignment="1">
      <alignment horizontal="left" vertical="center"/>
    </xf>
    <xf numFmtId="0" fontId="26" fillId="4" borderId="6" xfId="1" applyFont="1" applyFill="1" applyBorder="1" applyAlignment="1">
      <alignment horizontal="center" vertical="center"/>
    </xf>
    <xf numFmtId="0" fontId="21" fillId="9" borderId="6" xfId="1" applyFont="1" applyFill="1" applyBorder="1" applyAlignment="1">
      <alignment horizontal="center" vertical="top" wrapText="1"/>
    </xf>
    <xf numFmtId="0" fontId="0" fillId="0" borderId="6" xfId="1" applyFont="1" applyBorder="1" applyAlignment="1">
      <alignment horizontal="left" vertical="top" wrapText="1"/>
    </xf>
    <xf numFmtId="0" fontId="5" fillId="3" borderId="0" xfId="1" applyFont="1" applyFill="1" applyAlignment="1" applyProtection="1">
      <protection locked="0"/>
    </xf>
    <xf numFmtId="0" fontId="22" fillId="23" borderId="52" xfId="0" applyFont="1" applyFill="1" applyBorder="1" applyAlignment="1">
      <alignment horizontal="center" wrapText="1"/>
    </xf>
    <xf numFmtId="0" fontId="32" fillId="27" borderId="0" xfId="1" applyFont="1" applyFill="1" applyAlignment="1">
      <alignment horizontal="center" vertical="center"/>
    </xf>
    <xf numFmtId="0" fontId="3" fillId="28" borderId="33" xfId="1" applyFont="1" applyFill="1" applyBorder="1" applyAlignment="1">
      <alignment horizontal="center" wrapText="1"/>
    </xf>
    <xf numFmtId="0" fontId="53" fillId="29" borderId="0" xfId="0" applyFont="1" applyFill="1" applyAlignment="1" applyProtection="1">
      <alignment horizontal="left"/>
      <protection locked="0"/>
    </xf>
    <xf numFmtId="0" fontId="5" fillId="3" borderId="0" xfId="1" applyFont="1" applyFill="1" applyAlignment="1" applyProtection="1">
      <alignment vertical="top"/>
      <protection locked="0"/>
    </xf>
    <xf numFmtId="0" fontId="34" fillId="18" borderId="24" xfId="1" applyFont="1" applyFill="1" applyBorder="1" applyAlignment="1" applyProtection="1">
      <alignment horizontal="left" vertical="center" wrapText="1"/>
      <protection locked="0"/>
    </xf>
    <xf numFmtId="0" fontId="8" fillId="18" borderId="24" xfId="1" applyFont="1" applyFill="1" applyBorder="1" applyAlignment="1" applyProtection="1">
      <alignment horizontal="left" vertical="center" wrapText="1"/>
      <protection locked="0"/>
    </xf>
    <xf numFmtId="0" fontId="5" fillId="3" borderId="0" xfId="1" applyFont="1" applyFill="1" applyAlignment="1" applyProtection="1">
      <alignment horizontal="left" vertical="top" wrapText="1"/>
      <protection locked="0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1" fillId="0" borderId="42" xfId="1" applyBorder="1" applyAlignment="1">
      <alignment horizontal="center"/>
    </xf>
    <xf numFmtId="0" fontId="46" fillId="23" borderId="46" xfId="0" applyFont="1" applyFill="1" applyBorder="1" applyAlignment="1">
      <alignment horizontal="center" wrapText="1"/>
    </xf>
    <xf numFmtId="0" fontId="46" fillId="23" borderId="47" xfId="0" applyFont="1" applyFill="1" applyBorder="1" applyAlignment="1">
      <alignment horizontal="center" wrapText="1"/>
    </xf>
    <xf numFmtId="0" fontId="46" fillId="23" borderId="60" xfId="0" applyFont="1" applyFill="1" applyBorder="1" applyAlignment="1">
      <alignment horizontal="center" wrapText="1"/>
    </xf>
    <xf numFmtId="0" fontId="22" fillId="23" borderId="48" xfId="0" applyFont="1" applyFill="1" applyBorder="1" applyAlignment="1">
      <alignment horizontal="center"/>
    </xf>
    <xf numFmtId="0" fontId="22" fillId="23" borderId="49" xfId="0" applyFont="1" applyFill="1" applyBorder="1" applyAlignment="1">
      <alignment horizontal="center"/>
    </xf>
    <xf numFmtId="0" fontId="22" fillId="23" borderId="61" xfId="0" applyFont="1" applyFill="1" applyBorder="1" applyAlignment="1">
      <alignment horizontal="center"/>
    </xf>
    <xf numFmtId="0" fontId="47" fillId="24" borderId="53" xfId="0" applyFont="1" applyFill="1" applyBorder="1" applyAlignment="1">
      <alignment horizontal="center" vertical="center" wrapText="1"/>
    </xf>
    <xf numFmtId="0" fontId="47" fillId="24" borderId="54" xfId="0" applyFont="1" applyFill="1" applyBorder="1" applyAlignment="1">
      <alignment horizontal="center" vertical="center" wrapText="1"/>
    </xf>
    <xf numFmtId="0" fontId="47" fillId="24" borderId="55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47" fillId="24" borderId="59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left" vertical="center" wrapText="1"/>
    </xf>
    <xf numFmtId="0" fontId="24" fillId="24" borderId="58" xfId="0" applyFont="1" applyFill="1" applyBorder="1" applyAlignment="1">
      <alignment horizontal="left" vertical="center" wrapText="1"/>
    </xf>
    <xf numFmtId="0" fontId="24" fillId="24" borderId="57" xfId="0" applyFont="1" applyFill="1" applyBorder="1" applyAlignment="1">
      <alignment horizontal="left" vertical="center" wrapText="1"/>
    </xf>
    <xf numFmtId="0" fontId="26" fillId="0" borderId="56" xfId="2" applyBorder="1" applyAlignment="1">
      <alignment horizontal="left" vertical="center" wrapText="1"/>
    </xf>
    <xf numFmtId="0" fontId="26" fillId="0" borderId="58" xfId="2" applyBorder="1" applyAlignment="1">
      <alignment horizontal="left" vertical="center" wrapText="1"/>
    </xf>
  </cellXfs>
  <cellStyles count="4">
    <cellStyle name="Excel Built-in Normal" xfId="1"/>
    <cellStyle name="Normalny" xfId="0" builtinId="0"/>
    <cellStyle name="Normalny 2" xfId="2"/>
    <cellStyle name="Złe" xfId="3" builtinId="27"/>
  </cellStyles>
  <dxfs count="64"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69"/>
  <sheetViews>
    <sheetView tabSelected="1" topLeftCell="B7" zoomScale="77" zoomScaleNormal="77" workbookViewId="0">
      <selection activeCell="B12" sqref="B12"/>
    </sheetView>
  </sheetViews>
  <sheetFormatPr defaultColWidth="8.85546875" defaultRowHeight="12.75"/>
  <cols>
    <col min="1" max="1" width="0" style="1" hidden="1" customWidth="1"/>
    <col min="2" max="2" width="6.42578125" style="1" customWidth="1"/>
    <col min="3" max="3" width="52.140625" style="1" customWidth="1"/>
    <col min="4" max="4" width="7.42578125" style="2" customWidth="1"/>
    <col min="5" max="5" width="8.140625" style="2" customWidth="1"/>
    <col min="6" max="7" width="4.85546875" style="2" customWidth="1"/>
    <col min="8" max="8" width="5.42578125" style="2" customWidth="1"/>
    <col min="9" max="9" width="4" style="2" customWidth="1"/>
    <col min="10" max="10" width="6" style="3" customWidth="1"/>
    <col min="11" max="11" width="0" style="1" hidden="1" customWidth="1"/>
    <col min="12" max="12" width="4.85546875" style="3" customWidth="1"/>
    <col min="13" max="14" width="0" style="3" hidden="1" customWidth="1"/>
    <col min="15" max="15" width="8" style="3" customWidth="1"/>
    <col min="16" max="16" width="6.85546875" style="96" customWidth="1"/>
    <col min="17" max="17" width="6.85546875" style="2" customWidth="1"/>
    <col min="18" max="18" width="24.85546875" style="1" customWidth="1"/>
    <col min="19" max="19" width="22.42578125" style="1" customWidth="1"/>
    <col min="20" max="20" width="22.140625" style="1" customWidth="1"/>
    <col min="21" max="21" width="10.28515625" style="1" customWidth="1"/>
    <col min="22" max="22" width="159.5703125" style="1" customWidth="1"/>
    <col min="23" max="16384" width="8.85546875" style="1"/>
  </cols>
  <sheetData>
    <row r="1" spans="1:21">
      <c r="B1" s="4"/>
      <c r="D1" s="5"/>
      <c r="E1" s="5"/>
      <c r="F1" s="5"/>
      <c r="G1" s="5"/>
      <c r="H1" s="5"/>
      <c r="I1" s="5"/>
      <c r="J1" s="6"/>
      <c r="K1" s="7"/>
      <c r="L1" s="8"/>
      <c r="M1" s="9"/>
      <c r="O1" s="8"/>
      <c r="R1" s="8"/>
      <c r="S1" s="8"/>
      <c r="T1" s="227"/>
    </row>
    <row r="2" spans="1:21">
      <c r="B2" s="4"/>
      <c r="D2" s="5"/>
      <c r="E2" s="5"/>
      <c r="F2" s="5"/>
      <c r="G2" s="5"/>
      <c r="H2" s="5"/>
      <c r="I2" s="5"/>
      <c r="J2" s="6"/>
      <c r="K2" s="7"/>
      <c r="L2" s="1"/>
      <c r="M2" s="9"/>
      <c r="R2" s="8"/>
      <c r="S2" s="8"/>
      <c r="T2" s="8"/>
    </row>
    <row r="3" spans="1:21" ht="29.25">
      <c r="B3" s="10"/>
      <c r="C3" s="300" t="s">
        <v>294</v>
      </c>
      <c r="D3" s="11"/>
      <c r="E3" s="11"/>
      <c r="F3" s="11"/>
      <c r="G3" s="11"/>
      <c r="H3" s="11"/>
      <c r="I3" s="11"/>
      <c r="J3" s="12"/>
      <c r="K3" s="13"/>
      <c r="L3" s="14"/>
      <c r="M3" s="15"/>
      <c r="N3" s="16"/>
      <c r="O3" s="16"/>
      <c r="P3" s="127"/>
      <c r="Q3" s="17"/>
      <c r="R3" s="14"/>
      <c r="S3" s="14"/>
      <c r="T3" s="14"/>
    </row>
    <row r="4" spans="1:21" ht="26.25">
      <c r="B4" s="18"/>
      <c r="C4" s="19" t="s">
        <v>268</v>
      </c>
      <c r="D4" s="20"/>
      <c r="E4" s="20"/>
      <c r="F4" s="20"/>
      <c r="G4" s="20"/>
      <c r="H4" s="20"/>
      <c r="I4" s="20"/>
      <c r="J4" s="21"/>
      <c r="K4" s="22"/>
      <c r="L4" s="23"/>
      <c r="M4" s="24"/>
      <c r="N4" s="8"/>
      <c r="O4" s="23"/>
      <c r="P4" s="192"/>
      <c r="Q4" s="25"/>
      <c r="R4" s="23"/>
      <c r="S4" s="23"/>
      <c r="T4" s="23"/>
    </row>
    <row r="5" spans="1:21" ht="39.75" customHeight="1">
      <c r="B5" s="18"/>
      <c r="C5" s="301" t="s">
        <v>295</v>
      </c>
      <c r="D5" s="304" t="s">
        <v>296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</row>
    <row r="6" spans="1:21" ht="15.75" customHeight="1">
      <c r="B6" s="18"/>
      <c r="C6" s="296" t="s">
        <v>275</v>
      </c>
      <c r="D6" s="20"/>
      <c r="E6" s="20"/>
      <c r="F6" s="20"/>
      <c r="G6" s="20"/>
      <c r="H6" s="20"/>
      <c r="I6" s="20"/>
      <c r="J6" s="21"/>
      <c r="K6" s="22"/>
      <c r="L6" s="23"/>
      <c r="M6" s="24"/>
      <c r="N6" s="8"/>
      <c r="O6" s="23"/>
      <c r="P6" s="192"/>
      <c r="Q6" s="25"/>
      <c r="R6" s="23"/>
      <c r="S6" s="23"/>
      <c r="T6" s="23"/>
    </row>
    <row r="7" spans="1:21" ht="18">
      <c r="B7" s="18"/>
      <c r="C7" s="19" t="s">
        <v>276</v>
      </c>
      <c r="D7" s="20"/>
      <c r="E7" s="20"/>
      <c r="F7" s="20"/>
      <c r="G7" s="20"/>
      <c r="H7" s="20"/>
      <c r="I7" s="20"/>
      <c r="J7" s="21"/>
      <c r="K7" s="22"/>
      <c r="L7" s="23"/>
      <c r="M7" s="24"/>
      <c r="N7" s="8"/>
      <c r="O7" s="23"/>
      <c r="P7" s="192"/>
      <c r="Q7" s="25"/>
      <c r="R7" s="23"/>
      <c r="S7" s="23"/>
      <c r="T7" s="23"/>
    </row>
    <row r="8" spans="1:21" ht="19.5">
      <c r="B8" s="18"/>
      <c r="C8" s="221" t="s">
        <v>277</v>
      </c>
      <c r="D8" s="20"/>
      <c r="E8" s="20"/>
      <c r="F8" s="20"/>
      <c r="G8" s="20"/>
      <c r="H8" s="20"/>
      <c r="I8" s="20"/>
      <c r="J8" s="21"/>
      <c r="K8" s="22"/>
      <c r="L8" s="23"/>
      <c r="M8" s="24"/>
      <c r="N8" s="8"/>
      <c r="O8" s="23"/>
      <c r="P8" s="192"/>
      <c r="Q8" s="25"/>
      <c r="R8" s="23"/>
      <c r="S8" s="23"/>
      <c r="T8" s="23"/>
    </row>
    <row r="9" spans="1:21" s="36" customFormat="1">
      <c r="A9" s="26"/>
      <c r="B9" s="27"/>
      <c r="C9" s="213" t="s">
        <v>274</v>
      </c>
      <c r="D9" s="214" t="str">
        <f ca="1">MID(CELL("nazwa_pliku"),1+SEARCH("[",CELL("nazwa_pliku")),SEARCH("]",CELL("nazwa_pliku"))-SEARCH("[",CELL("nazwa_pliku"))-5)</f>
        <v>AiR_2st_stac_ogólno_SSiR - v1.5.</v>
      </c>
      <c r="E9" s="28"/>
      <c r="F9" s="28"/>
      <c r="G9" s="28"/>
      <c r="H9" s="28"/>
      <c r="I9" s="28"/>
      <c r="J9" s="29"/>
      <c r="K9" s="30" t="str">
        <f ca="1">MID(CELL("nazwa_pliku"),1+SEARCH("[",CELL("nazwa_pliku")),SEARCH("]",CELL("nazwa_pliku"))-SEARCH("[",CELL("nazwa_pliku"))-1)</f>
        <v>AiR_2st_stac_ogólno_SSiR - v1.5.xlsx</v>
      </c>
      <c r="L9" s="31"/>
      <c r="M9" s="32"/>
      <c r="N9" s="33"/>
      <c r="O9" s="34"/>
      <c r="P9" s="205"/>
      <c r="Q9" s="35"/>
      <c r="R9" s="31"/>
      <c r="S9" s="31"/>
      <c r="T9" s="31"/>
    </row>
    <row r="10" spans="1:21">
      <c r="A10" s="37"/>
      <c r="B10" s="10"/>
      <c r="C10" s="38"/>
      <c r="D10" s="39"/>
      <c r="E10" s="40"/>
      <c r="F10" s="40"/>
      <c r="G10" s="40"/>
      <c r="H10" s="40"/>
      <c r="I10" s="40"/>
      <c r="J10" s="41"/>
      <c r="K10" s="42"/>
      <c r="L10" s="14"/>
      <c r="M10" s="14"/>
      <c r="N10" s="16"/>
      <c r="O10" s="16"/>
      <c r="P10" s="127"/>
      <c r="Q10" s="17"/>
      <c r="R10" s="305" t="s">
        <v>289</v>
      </c>
      <c r="S10" s="305"/>
      <c r="T10" s="305"/>
    </row>
    <row r="11" spans="1:21" ht="25.5">
      <c r="A11" s="42"/>
      <c r="B11" s="10"/>
      <c r="C11" s="43" t="s">
        <v>0</v>
      </c>
      <c r="D11" s="39"/>
      <c r="E11" s="40"/>
      <c r="F11" s="40"/>
      <c r="G11" s="40"/>
      <c r="H11" s="40"/>
      <c r="I11" s="40"/>
      <c r="J11" s="41"/>
      <c r="K11" s="42"/>
      <c r="L11" s="14"/>
      <c r="M11" s="14"/>
      <c r="N11" s="16"/>
      <c r="O11" s="16"/>
      <c r="P11" s="127"/>
      <c r="Q11" s="17"/>
      <c r="R11" s="200" t="s">
        <v>89</v>
      </c>
      <c r="S11" s="200" t="s">
        <v>90</v>
      </c>
      <c r="T11" s="200" t="s">
        <v>91</v>
      </c>
    </row>
    <row r="12" spans="1:21" ht="135" customHeight="1">
      <c r="A12" s="42"/>
      <c r="B12" s="44"/>
      <c r="C12" s="291" t="s">
        <v>279</v>
      </c>
      <c r="D12" s="45"/>
      <c r="E12" s="46"/>
      <c r="F12" s="46"/>
      <c r="G12" s="46"/>
      <c r="H12" s="46"/>
      <c r="I12" s="46"/>
      <c r="J12" s="47"/>
      <c r="K12" s="48" t="str">
        <f ca="1">MID(CELL("nazwa_pliku"),1+SEARCH("[",CELL("nazwa_pliku")),SEARCH("]",CELL("nazwa_pliku"))-SEARCH("[",CELL("nazwa_pliku"))-1)</f>
        <v>AiR_2st_stac_ogólno_SSiR - v1.5.xlsx</v>
      </c>
      <c r="L12" s="207"/>
      <c r="M12" s="49"/>
      <c r="N12" s="50"/>
      <c r="O12" s="51"/>
      <c r="P12" s="206"/>
      <c r="Q12" s="52"/>
      <c r="R12" s="53" t="s">
        <v>106</v>
      </c>
      <c r="S12" s="53" t="s">
        <v>107</v>
      </c>
      <c r="T12" s="53" t="s">
        <v>108</v>
      </c>
    </row>
    <row r="13" spans="1:21" ht="15.75">
      <c r="A13" s="54"/>
      <c r="C13" s="55" t="s">
        <v>4</v>
      </c>
      <c r="D13" s="56"/>
      <c r="E13" s="56"/>
      <c r="F13" s="56"/>
      <c r="G13" s="56"/>
      <c r="H13" s="56"/>
      <c r="I13" s="56"/>
      <c r="J13" s="57"/>
      <c r="K13" s="54"/>
      <c r="L13" s="58"/>
      <c r="M13" s="58"/>
      <c r="N13" s="1"/>
      <c r="O13" s="1"/>
      <c r="P13" s="146"/>
      <c r="Q13" s="1"/>
      <c r="R13" s="305" t="s">
        <v>290</v>
      </c>
      <c r="S13" s="305"/>
      <c r="T13" s="305"/>
    </row>
    <row r="14" spans="1:21" ht="22.5" customHeight="1">
      <c r="A14" s="54"/>
      <c r="B14" s="59" t="s">
        <v>5</v>
      </c>
      <c r="C14" s="60" t="s">
        <v>6</v>
      </c>
      <c r="D14" s="61" t="s">
        <v>7</v>
      </c>
      <c r="E14" s="61" t="s">
        <v>8</v>
      </c>
      <c r="F14" s="61" t="s">
        <v>9</v>
      </c>
      <c r="G14" s="61" t="s">
        <v>10</v>
      </c>
      <c r="H14" s="61" t="s">
        <v>11</v>
      </c>
      <c r="I14" s="61" t="s">
        <v>12</v>
      </c>
      <c r="J14" s="61" t="s">
        <v>13</v>
      </c>
      <c r="K14" s="62" t="s">
        <v>14</v>
      </c>
      <c r="L14" s="218" t="s">
        <v>15</v>
      </c>
      <c r="M14" s="216" t="s">
        <v>16</v>
      </c>
      <c r="N14" s="219" t="s">
        <v>17</v>
      </c>
      <c r="O14" s="216" t="s">
        <v>18</v>
      </c>
      <c r="P14" s="216" t="s">
        <v>19</v>
      </c>
      <c r="Q14" s="217" t="s">
        <v>20</v>
      </c>
      <c r="R14" s="64" t="s">
        <v>1</v>
      </c>
      <c r="S14" s="64" t="s">
        <v>2</v>
      </c>
      <c r="T14" s="64" t="s">
        <v>3</v>
      </c>
    </row>
    <row r="15" spans="1:21" ht="42" customHeight="1">
      <c r="A15" s="65" t="s">
        <v>21</v>
      </c>
      <c r="B15" s="66">
        <v>1</v>
      </c>
      <c r="C15" s="67" t="s">
        <v>22</v>
      </c>
      <c r="D15" s="66"/>
      <c r="E15" s="66">
        <v>15</v>
      </c>
      <c r="F15" s="66"/>
      <c r="G15" s="66">
        <v>30</v>
      </c>
      <c r="H15" s="66"/>
      <c r="I15" s="66"/>
      <c r="J15" s="66">
        <v>3</v>
      </c>
      <c r="K15" s="6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15:I15))))"))),TRUE)</f>
        <v>1</v>
      </c>
      <c r="L15" s="69"/>
      <c r="M15" s="70" t="b">
        <f>IF(AND(ISNA(MATCH($B15,"#REF!,0)),ISNA(MATCH($B15,#REF!,0))),"""",""*"")"))),TRUE)</f>
        <v>0</v>
      </c>
      <c r="N15" s="71">
        <v>1</v>
      </c>
      <c r="O15" s="72"/>
      <c r="P15" s="69" t="s">
        <v>19</v>
      </c>
      <c r="Q15" s="69"/>
      <c r="R15" s="73" t="s">
        <v>109</v>
      </c>
      <c r="S15" s="69" t="s">
        <v>266</v>
      </c>
      <c r="T15" s="73" t="s">
        <v>110</v>
      </c>
      <c r="U15" s="3"/>
    </row>
    <row r="16" spans="1:21" ht="36" customHeight="1">
      <c r="A16" s="74" t="b">
        <f t="shared" ref="A16:A22" si="0">IF(ISBLANK(B15),"",IF(ISNA(MATCH(B15,"#REF!,0)),""?"",""+""))")),TRUE))</f>
        <v>0</v>
      </c>
      <c r="B16" s="75">
        <f t="shared" ref="B16:B21" si="1">B15+1</f>
        <v>2</v>
      </c>
      <c r="C16" s="76" t="s">
        <v>23</v>
      </c>
      <c r="D16" s="75" t="s">
        <v>24</v>
      </c>
      <c r="E16" s="75">
        <v>30</v>
      </c>
      <c r="F16" s="75">
        <v>15</v>
      </c>
      <c r="G16" s="75">
        <v>30</v>
      </c>
      <c r="H16" s="75"/>
      <c r="I16" s="75"/>
      <c r="J16" s="75">
        <v>5</v>
      </c>
      <c r="K16" s="77"/>
      <c r="L16" s="78"/>
      <c r="M16" s="79" t="b">
        <f>IF(AND(ISNA(MATCH($B16,"#REF!,0)),ISNA(MATCH($B16,#REF!,0))),"""",""*"")"))),TRUE)</f>
        <v>0</v>
      </c>
      <c r="N16" s="80">
        <f>N15</f>
        <v>1</v>
      </c>
      <c r="O16" s="80"/>
      <c r="P16" s="78" t="s">
        <v>19</v>
      </c>
      <c r="Q16" s="78"/>
      <c r="R16" s="81" t="s">
        <v>111</v>
      </c>
      <c r="S16" s="81" t="s">
        <v>112</v>
      </c>
      <c r="T16" s="81" t="s">
        <v>113</v>
      </c>
    </row>
    <row r="17" spans="1:56" s="86" customFormat="1" ht="54.75" customHeight="1">
      <c r="A17" s="82" t="b">
        <f t="shared" si="0"/>
        <v>0</v>
      </c>
      <c r="B17" s="66">
        <f t="shared" si="1"/>
        <v>3</v>
      </c>
      <c r="C17" s="83" t="s">
        <v>159</v>
      </c>
      <c r="D17" s="66" t="s">
        <v>24</v>
      </c>
      <c r="E17" s="66">
        <v>15</v>
      </c>
      <c r="F17" s="66"/>
      <c r="G17" s="66">
        <v>30</v>
      </c>
      <c r="H17" s="66"/>
      <c r="I17" s="66"/>
      <c r="J17" s="66">
        <v>4</v>
      </c>
      <c r="K17" s="66"/>
      <c r="L17" s="66"/>
      <c r="M17" s="85" t="b">
        <f>IF(AND(ISNA(MATCH($B17,"#REF!,0)),ISNA(MATCH($B17,#REF!,0))),"""",""*"")"))),TRUE)</f>
        <v>0</v>
      </c>
      <c r="N17" s="72" t="str">
        <f>"#REF!"</f>
        <v>#REF!</v>
      </c>
      <c r="O17" s="72"/>
      <c r="P17" s="72"/>
      <c r="Q17" s="69" t="s">
        <v>20</v>
      </c>
      <c r="R17" s="73" t="s">
        <v>160</v>
      </c>
      <c r="S17" s="69" t="s">
        <v>161</v>
      </c>
      <c r="T17" s="73" t="s">
        <v>162</v>
      </c>
      <c r="U17" s="29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6" ht="36" customHeight="1">
      <c r="A18" s="87" t="b">
        <f t="shared" si="0"/>
        <v>0</v>
      </c>
      <c r="B18" s="75">
        <f t="shared" si="1"/>
        <v>4</v>
      </c>
      <c r="C18" s="88" t="s">
        <v>25</v>
      </c>
      <c r="D18" s="75"/>
      <c r="E18" s="75">
        <v>30</v>
      </c>
      <c r="F18" s="75"/>
      <c r="G18" s="75">
        <v>15</v>
      </c>
      <c r="H18" s="75">
        <v>15</v>
      </c>
      <c r="I18" s="75"/>
      <c r="J18" s="75">
        <v>4</v>
      </c>
      <c r="K18" s="77"/>
      <c r="L18" s="78"/>
      <c r="M18" s="79" t="b">
        <f>IF(AND(ISNA(MATCH($B18,"#REF!,0)),ISNA(MATCH($B18,#REF!,0))),"""",""*"")"))),TRUE)</f>
        <v>0</v>
      </c>
      <c r="N18" s="80" t="str">
        <f>N17</f>
        <v>#REF!</v>
      </c>
      <c r="O18" s="80"/>
      <c r="P18" s="78" t="s">
        <v>19</v>
      </c>
      <c r="Q18" s="78"/>
      <c r="R18" s="81" t="s">
        <v>273</v>
      </c>
      <c r="S18" s="81" t="s">
        <v>265</v>
      </c>
      <c r="T18" s="81"/>
      <c r="U18" s="292"/>
    </row>
    <row r="19" spans="1:56" ht="48" customHeight="1">
      <c r="A19" s="74" t="b">
        <f t="shared" si="0"/>
        <v>0</v>
      </c>
      <c r="B19" s="66">
        <f t="shared" si="1"/>
        <v>5</v>
      </c>
      <c r="C19" s="67" t="s">
        <v>26</v>
      </c>
      <c r="D19" s="66"/>
      <c r="E19" s="66">
        <v>30</v>
      </c>
      <c r="F19" s="66"/>
      <c r="G19" s="66">
        <v>15</v>
      </c>
      <c r="H19" s="66">
        <v>15</v>
      </c>
      <c r="I19" s="66"/>
      <c r="J19" s="66">
        <v>4</v>
      </c>
      <c r="K19" s="84"/>
      <c r="L19" s="69"/>
      <c r="M19" s="85" t="b">
        <f>IF(AND(ISNA(MATCH($B19,"#REF!,0)),ISNA(MATCH($B19,#REF!,0))),"""",""*"")"))),TRUE)</f>
        <v>0</v>
      </c>
      <c r="N19" s="72" t="str">
        <f>N18</f>
        <v>#REF!</v>
      </c>
      <c r="O19" s="72"/>
      <c r="P19" s="69" t="s">
        <v>19</v>
      </c>
      <c r="Q19" s="69"/>
      <c r="R19" s="73" t="s">
        <v>115</v>
      </c>
      <c r="S19" s="73" t="s">
        <v>264</v>
      </c>
      <c r="T19" s="73" t="s">
        <v>113</v>
      </c>
      <c r="U19" s="292"/>
    </row>
    <row r="20" spans="1:56" ht="42" customHeight="1">
      <c r="A20" s="87" t="b">
        <f t="shared" si="0"/>
        <v>0</v>
      </c>
      <c r="B20" s="75">
        <f t="shared" si="1"/>
        <v>6</v>
      </c>
      <c r="C20" s="88" t="s">
        <v>103</v>
      </c>
      <c r="D20" s="75"/>
      <c r="E20" s="75">
        <v>30</v>
      </c>
      <c r="F20" s="75"/>
      <c r="G20" s="75">
        <v>30</v>
      </c>
      <c r="H20" s="75"/>
      <c r="I20" s="75"/>
      <c r="J20" s="75">
        <v>4</v>
      </c>
      <c r="K20" s="77"/>
      <c r="L20" s="78"/>
      <c r="M20" s="79" t="b">
        <f>IF(AND(ISNA(MATCH($B20,"#REF!,0)),ISNA(MATCH($B20,#REF!,0))),"""",""*"")"))),TRUE)</f>
        <v>0</v>
      </c>
      <c r="N20" s="80" t="str">
        <f>N19</f>
        <v>#REF!</v>
      </c>
      <c r="O20" s="80"/>
      <c r="P20" s="78" t="s">
        <v>19</v>
      </c>
      <c r="Q20" s="78"/>
      <c r="R20" s="81" t="s">
        <v>116</v>
      </c>
      <c r="S20" s="81" t="s">
        <v>117</v>
      </c>
      <c r="T20" s="81" t="s">
        <v>118</v>
      </c>
    </row>
    <row r="21" spans="1:56" ht="42" customHeight="1">
      <c r="A21" s="74" t="b">
        <f t="shared" si="0"/>
        <v>0</v>
      </c>
      <c r="B21" s="66">
        <f t="shared" si="1"/>
        <v>7</v>
      </c>
      <c r="C21" s="83" t="s">
        <v>27</v>
      </c>
      <c r="D21" s="66" t="s">
        <v>24</v>
      </c>
      <c r="E21" s="66">
        <v>30</v>
      </c>
      <c r="F21" s="66">
        <v>15</v>
      </c>
      <c r="G21" s="66"/>
      <c r="H21" s="66">
        <v>15</v>
      </c>
      <c r="I21" s="66"/>
      <c r="J21" s="66">
        <v>4</v>
      </c>
      <c r="K21" s="84"/>
      <c r="L21" s="69"/>
      <c r="M21" s="85" t="b">
        <f>IF(AND(ISNA(MATCH($B21,"#REF!,0)),ISNA(MATCH($B21,#REF!,0))),"""",""*"")"))),TRUE)</f>
        <v>0</v>
      </c>
      <c r="N21" s="72" t="str">
        <f>N20</f>
        <v>#REF!</v>
      </c>
      <c r="O21" s="69" t="s">
        <v>18</v>
      </c>
      <c r="P21" s="72"/>
      <c r="Q21" s="69" t="s">
        <v>20</v>
      </c>
      <c r="R21" s="73" t="s">
        <v>119</v>
      </c>
      <c r="S21" s="73" t="s">
        <v>120</v>
      </c>
      <c r="T21" s="73" t="s">
        <v>121</v>
      </c>
    </row>
    <row r="22" spans="1:56" ht="36" customHeight="1">
      <c r="A22" s="87" t="b">
        <f t="shared" si="0"/>
        <v>0</v>
      </c>
      <c r="B22" s="75">
        <v>8</v>
      </c>
      <c r="C22" s="88" t="s">
        <v>28</v>
      </c>
      <c r="D22" s="75"/>
      <c r="E22" s="75">
        <v>4</v>
      </c>
      <c r="F22" s="75"/>
      <c r="G22" s="75"/>
      <c r="H22" s="75"/>
      <c r="I22" s="75"/>
      <c r="J22" s="75"/>
      <c r="K22" s="77"/>
      <c r="L22" s="78"/>
      <c r="M22" s="79"/>
      <c r="N22" s="80"/>
      <c r="O22" s="80"/>
      <c r="P22" s="78" t="s">
        <v>19</v>
      </c>
      <c r="Q22" s="78"/>
      <c r="R22" s="78" t="s">
        <v>122</v>
      </c>
      <c r="S22" s="81" t="s">
        <v>123</v>
      </c>
      <c r="T22" s="78" t="s">
        <v>124</v>
      </c>
    </row>
    <row r="23" spans="1:56" ht="36" customHeight="1">
      <c r="A23" s="87"/>
      <c r="B23" s="66">
        <v>9</v>
      </c>
      <c r="C23" s="83" t="s">
        <v>29</v>
      </c>
      <c r="D23" s="66"/>
      <c r="E23" s="66"/>
      <c r="F23" s="66">
        <v>30</v>
      </c>
      <c r="G23" s="66"/>
      <c r="H23" s="66"/>
      <c r="I23" s="66"/>
      <c r="J23" s="66">
        <v>2</v>
      </c>
      <c r="K23" s="84"/>
      <c r="L23" s="69" t="s">
        <v>30</v>
      </c>
      <c r="M23" s="85"/>
      <c r="N23" s="72"/>
      <c r="O23" s="69" t="s">
        <v>18</v>
      </c>
      <c r="P23" s="72"/>
      <c r="Q23" s="69" t="s">
        <v>20</v>
      </c>
      <c r="R23" s="69"/>
      <c r="S23" s="69" t="s">
        <v>125</v>
      </c>
      <c r="T23" s="73" t="s">
        <v>126</v>
      </c>
    </row>
    <row r="24" spans="1:56">
      <c r="A24" s="74" t="b">
        <f>IF(ISBLANK("#REF!),"""",IF(ISNA(MATCH(#REF!,#REF!,0)),""?"",""+""))"),TRUE)</f>
        <v>0</v>
      </c>
      <c r="B24" s="89"/>
      <c r="C24" s="90"/>
      <c r="D24" s="91"/>
      <c r="E24" s="92">
        <f t="shared" ref="E24:I24" si="2">SUM(E15:E23)</f>
        <v>184</v>
      </c>
      <c r="F24" s="92">
        <f t="shared" si="2"/>
        <v>60</v>
      </c>
      <c r="G24" s="92">
        <f t="shared" si="2"/>
        <v>150</v>
      </c>
      <c r="H24" s="92">
        <f t="shared" si="2"/>
        <v>45</v>
      </c>
      <c r="I24" s="93">
        <f t="shared" si="2"/>
        <v>0</v>
      </c>
      <c r="J24" s="202">
        <f>SUM(J15:J23)</f>
        <v>30</v>
      </c>
      <c r="K24" s="94">
        <f>SUM(K15:K22)</f>
        <v>0</v>
      </c>
      <c r="L24" s="95"/>
      <c r="M24" s="95"/>
      <c r="N24" s="96"/>
      <c r="O24" s="97"/>
      <c r="P24" s="98"/>
      <c r="Q24" s="99"/>
      <c r="R24" s="98"/>
      <c r="S24" s="95"/>
      <c r="T24" s="95"/>
    </row>
    <row r="25" spans="1:56" ht="24">
      <c r="A25" s="100"/>
      <c r="B25" s="101"/>
      <c r="C25" s="102"/>
      <c r="D25" s="103" t="s">
        <v>31</v>
      </c>
      <c r="E25" s="209">
        <f>SUM(E24:I24)</f>
        <v>439</v>
      </c>
      <c r="F25" s="102"/>
      <c r="G25" s="102"/>
      <c r="H25" s="102"/>
      <c r="I25" s="102"/>
      <c r="J25" s="104"/>
      <c r="K25" s="105"/>
      <c r="L25" s="102"/>
      <c r="M25" s="102"/>
      <c r="N25" s="96"/>
      <c r="O25" s="96"/>
      <c r="Q25" s="106"/>
      <c r="R25" s="96"/>
      <c r="S25" s="96"/>
      <c r="T25" s="96"/>
    </row>
    <row r="26" spans="1:56" ht="15.75" customHeight="1">
      <c r="A26" s="54"/>
      <c r="B26" s="107"/>
      <c r="C26" s="108" t="s">
        <v>32</v>
      </c>
      <c r="D26" s="102"/>
      <c r="E26" s="102"/>
      <c r="F26" s="102"/>
      <c r="G26" s="102"/>
      <c r="H26" s="102"/>
      <c r="I26" s="102"/>
      <c r="J26" s="104"/>
      <c r="K26" s="105"/>
      <c r="L26" s="102"/>
      <c r="M26" s="102"/>
      <c r="N26" s="96"/>
      <c r="O26" s="96"/>
      <c r="Q26" s="106"/>
      <c r="R26" s="306" t="s">
        <v>290</v>
      </c>
      <c r="S26" s="306"/>
      <c r="T26" s="306"/>
    </row>
    <row r="27" spans="1:56" ht="22.5" customHeight="1">
      <c r="A27" s="54"/>
      <c r="B27" s="59" t="s">
        <v>5</v>
      </c>
      <c r="C27" s="60" t="s">
        <v>6</v>
      </c>
      <c r="D27" s="61" t="s">
        <v>7</v>
      </c>
      <c r="E27" s="61" t="s">
        <v>8</v>
      </c>
      <c r="F27" s="61" t="s">
        <v>9</v>
      </c>
      <c r="G27" s="61" t="s">
        <v>10</v>
      </c>
      <c r="H27" s="61" t="s">
        <v>11</v>
      </c>
      <c r="I27" s="61" t="s">
        <v>12</v>
      </c>
      <c r="J27" s="61" t="s">
        <v>13</v>
      </c>
      <c r="K27" s="94" t="s">
        <v>14</v>
      </c>
      <c r="L27" s="216" t="s">
        <v>15</v>
      </c>
      <c r="M27" s="216" t="s">
        <v>16</v>
      </c>
      <c r="N27" s="220"/>
      <c r="O27" s="216" t="s">
        <v>18</v>
      </c>
      <c r="P27" s="216" t="s">
        <v>19</v>
      </c>
      <c r="Q27" s="216" t="s">
        <v>20</v>
      </c>
      <c r="R27" s="109" t="s">
        <v>1</v>
      </c>
      <c r="S27" s="109" t="s">
        <v>2</v>
      </c>
      <c r="T27" s="109" t="s">
        <v>3</v>
      </c>
    </row>
    <row r="28" spans="1:56" ht="49.9" customHeight="1">
      <c r="A28" s="54"/>
      <c r="B28" s="66">
        <v>1</v>
      </c>
      <c r="C28" s="229" t="s">
        <v>104</v>
      </c>
      <c r="D28" s="66" t="s">
        <v>24</v>
      </c>
      <c r="E28" s="66">
        <v>15</v>
      </c>
      <c r="F28" s="66"/>
      <c r="G28" s="66">
        <v>30</v>
      </c>
      <c r="H28" s="66"/>
      <c r="I28" s="66"/>
      <c r="J28" s="66">
        <v>3</v>
      </c>
      <c r="K28" s="66"/>
      <c r="L28" s="293" t="s">
        <v>30</v>
      </c>
      <c r="M28" s="66"/>
      <c r="N28" s="66"/>
      <c r="O28" s="66"/>
      <c r="P28" s="293" t="s">
        <v>19</v>
      </c>
      <c r="Q28" s="66"/>
      <c r="R28" s="73" t="s">
        <v>127</v>
      </c>
      <c r="S28" s="73" t="s">
        <v>128</v>
      </c>
      <c r="T28" s="73" t="s">
        <v>113</v>
      </c>
      <c r="U28" s="230"/>
    </row>
    <row r="29" spans="1:56" ht="35.25" customHeight="1">
      <c r="A29" s="54"/>
      <c r="B29" s="75">
        <v>2</v>
      </c>
      <c r="C29" s="88" t="s">
        <v>102</v>
      </c>
      <c r="D29" s="75"/>
      <c r="E29" s="75">
        <v>15</v>
      </c>
      <c r="F29" s="75"/>
      <c r="G29" s="75"/>
      <c r="H29" s="75">
        <v>30</v>
      </c>
      <c r="I29" s="75"/>
      <c r="J29" s="75">
        <v>3</v>
      </c>
      <c r="K29" s="112"/>
      <c r="L29" s="78"/>
      <c r="M29" s="79" t="b">
        <f>IF(AND(ISNA(MATCH($B29,"#REF!,0)),ISNA(MATCH($B17,#REF!,0))),"""",""*"")"))),TRUE)</f>
        <v>0</v>
      </c>
      <c r="N29" s="80" t="str">
        <f>"#REF!"</f>
        <v>#REF!</v>
      </c>
      <c r="O29" s="78"/>
      <c r="P29" s="80"/>
      <c r="Q29" s="78" t="s">
        <v>20</v>
      </c>
      <c r="R29" s="201" t="s">
        <v>114</v>
      </c>
      <c r="S29" s="201" t="s">
        <v>267</v>
      </c>
      <c r="T29" s="201" t="s">
        <v>113</v>
      </c>
      <c r="U29" s="292"/>
    </row>
    <row r="30" spans="1:56" ht="35.25" customHeight="1">
      <c r="A30" s="65" t="s">
        <v>21</v>
      </c>
      <c r="B30" s="66">
        <v>3</v>
      </c>
      <c r="C30" s="67" t="s">
        <v>33</v>
      </c>
      <c r="D30" s="66" t="s">
        <v>24</v>
      </c>
      <c r="E30" s="66">
        <v>15</v>
      </c>
      <c r="F30" s="66">
        <v>30</v>
      </c>
      <c r="G30" s="66"/>
      <c r="H30" s="66"/>
      <c r="I30" s="66"/>
      <c r="J30" s="66">
        <v>3</v>
      </c>
      <c r="K30" s="11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30" s="69"/>
      <c r="M30" s="85" t="b">
        <f>IF(AND(ISNA(MATCH($B30,"#REF!,0)),ISNA(MATCH($B29,#REF!,0))),"""",""*"")"))),TRUE)</f>
        <v>0</v>
      </c>
      <c r="N30" s="72">
        <v>2</v>
      </c>
      <c r="O30" s="69" t="s">
        <v>18</v>
      </c>
      <c r="P30" s="69" t="s">
        <v>19</v>
      </c>
      <c r="Q30" s="69" t="s">
        <v>20</v>
      </c>
      <c r="R30" s="73" t="s">
        <v>129</v>
      </c>
      <c r="S30" s="73" t="s">
        <v>130</v>
      </c>
      <c r="T30" s="73" t="s">
        <v>131</v>
      </c>
      <c r="U30" s="292"/>
    </row>
    <row r="31" spans="1:56" s="113" customFormat="1" ht="52.5" customHeight="1">
      <c r="A31" s="111" t="b">
        <f>IF(ISBLANK(B30),"",IF(ISNA(MATCH(B30,"#REF!,0)),""?"",""+""))")),TRUE))</f>
        <v>0</v>
      </c>
      <c r="B31" s="75">
        <v>4</v>
      </c>
      <c r="C31" s="88" t="s">
        <v>95</v>
      </c>
      <c r="D31" s="75"/>
      <c r="E31" s="75"/>
      <c r="F31" s="75"/>
      <c r="G31" s="75"/>
      <c r="H31" s="75">
        <v>30</v>
      </c>
      <c r="I31" s="75"/>
      <c r="J31" s="75">
        <v>2</v>
      </c>
      <c r="K31" s="11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1" s="78" t="s">
        <v>30</v>
      </c>
      <c r="M31" s="79" t="b">
        <f>IF(AND(ISNA(MATCH($B31,"#REF!,0)),ISNA(MATCH($B30,#REF!,0))),"""",""*"")"))),TRUE)</f>
        <v>0</v>
      </c>
      <c r="N31" s="80">
        <f>N30</f>
        <v>2</v>
      </c>
      <c r="O31" s="78" t="s">
        <v>18</v>
      </c>
      <c r="P31" s="80"/>
      <c r="Q31" s="78" t="s">
        <v>20</v>
      </c>
      <c r="R31" s="201" t="s">
        <v>163</v>
      </c>
      <c r="S31" s="201" t="s">
        <v>133</v>
      </c>
      <c r="T31" s="201" t="s">
        <v>132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42" customHeight="1">
      <c r="A32" s="74" t="b">
        <f>IF(ISBLANK("#REF!),"""",IF(ISNA(MATCH(#REF!,#REF!,0)),""?"",""+""))"),TRUE)</f>
        <v>0</v>
      </c>
      <c r="B32" s="66">
        <v>5</v>
      </c>
      <c r="C32" s="67" t="s">
        <v>34</v>
      </c>
      <c r="D32" s="66"/>
      <c r="E32" s="66">
        <v>30</v>
      </c>
      <c r="F32" s="66"/>
      <c r="G32" s="66">
        <v>30</v>
      </c>
      <c r="H32" s="66"/>
      <c r="I32" s="66"/>
      <c r="J32" s="66">
        <v>4</v>
      </c>
      <c r="K32" s="11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32" s="69"/>
      <c r="M32" s="85" t="b">
        <f>IF(AND(ISNA(MATCH($B32,"#REF!,0)),ISNA(MATCH($B31,#REF!,0))),"""",""*"")"))),TRUE)</f>
        <v>0</v>
      </c>
      <c r="N32" s="72" t="str">
        <f>"#REF!"</f>
        <v>#REF!</v>
      </c>
      <c r="O32" s="69"/>
      <c r="P32" s="69" t="s">
        <v>19</v>
      </c>
      <c r="Q32" s="69"/>
      <c r="R32" s="73" t="s">
        <v>134</v>
      </c>
      <c r="S32" s="73" t="s">
        <v>164</v>
      </c>
      <c r="T32" s="73" t="s">
        <v>118</v>
      </c>
    </row>
    <row r="33" spans="1:54" ht="42.75" customHeight="1">
      <c r="A33" s="87" t="b">
        <f>IF(ISBLANK(B32),"",IF(ISNA(MATCH(B32,"#REF!,0)),""?"",""+""))")),TRUE))</f>
        <v>0</v>
      </c>
      <c r="B33" s="75">
        <v>6</v>
      </c>
      <c r="C33" s="203" t="s">
        <v>96</v>
      </c>
      <c r="D33" s="75"/>
      <c r="E33" s="75">
        <v>15</v>
      </c>
      <c r="F33" s="75">
        <v>15</v>
      </c>
      <c r="G33" s="75"/>
      <c r="H33" s="75"/>
      <c r="I33" s="75"/>
      <c r="J33" s="75">
        <v>3</v>
      </c>
      <c r="K33" s="11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33" s="78" t="s">
        <v>30</v>
      </c>
      <c r="M33" s="79"/>
      <c r="N33" s="80" t="str">
        <f>N32</f>
        <v>#REF!</v>
      </c>
      <c r="O33" s="78" t="s">
        <v>18</v>
      </c>
      <c r="P33" s="80"/>
      <c r="Q33" s="78"/>
      <c r="R33" s="81" t="s">
        <v>135</v>
      </c>
      <c r="S33" s="81" t="s">
        <v>136</v>
      </c>
      <c r="T33" s="81" t="s">
        <v>137</v>
      </c>
    </row>
    <row r="34" spans="1:54" ht="42" customHeight="1">
      <c r="A34" s="74" t="s">
        <v>35</v>
      </c>
      <c r="B34" s="66">
        <v>7</v>
      </c>
      <c r="C34" s="67" t="s">
        <v>36</v>
      </c>
      <c r="D34" s="66" t="s">
        <v>24</v>
      </c>
      <c r="E34" s="66">
        <v>30</v>
      </c>
      <c r="F34" s="66"/>
      <c r="G34" s="66">
        <v>15</v>
      </c>
      <c r="H34" s="66"/>
      <c r="I34" s="66"/>
      <c r="J34" s="66">
        <v>3</v>
      </c>
      <c r="K34" s="110"/>
      <c r="L34" s="69"/>
      <c r="M34" s="85"/>
      <c r="N34" s="72"/>
      <c r="O34" s="72"/>
      <c r="P34" s="69" t="s">
        <v>19</v>
      </c>
      <c r="Q34" s="69" t="s">
        <v>20</v>
      </c>
      <c r="R34" s="73" t="s">
        <v>138</v>
      </c>
      <c r="S34" s="73" t="s">
        <v>120</v>
      </c>
      <c r="T34" s="73" t="s">
        <v>121</v>
      </c>
    </row>
    <row r="35" spans="1:54" ht="42" customHeight="1">
      <c r="A35" s="74"/>
      <c r="B35" s="75">
        <v>8</v>
      </c>
      <c r="C35" s="88" t="s">
        <v>37</v>
      </c>
      <c r="D35" s="75"/>
      <c r="E35" s="114"/>
      <c r="F35" s="75"/>
      <c r="G35" s="75">
        <v>15</v>
      </c>
      <c r="H35" s="75">
        <v>15</v>
      </c>
      <c r="I35" s="75"/>
      <c r="J35" s="75">
        <v>2</v>
      </c>
      <c r="K35" s="11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35" s="78"/>
      <c r="M35" s="79" t="b">
        <f>IF(AND(ISNA(MATCH($B35,"#REF!,0)),ISNA(MATCH($B34,#REF!,0))),"""",""*"")"))),TRUE)</f>
        <v>0</v>
      </c>
      <c r="N35" s="80" t="str">
        <f>"#REF!"</f>
        <v>#REF!</v>
      </c>
      <c r="O35" s="80"/>
      <c r="P35" s="78" t="s">
        <v>19</v>
      </c>
      <c r="Q35" s="78"/>
      <c r="R35" s="81" t="s">
        <v>139</v>
      </c>
      <c r="S35" s="81" t="s">
        <v>140</v>
      </c>
      <c r="T35" s="81" t="s">
        <v>121</v>
      </c>
    </row>
    <row r="36" spans="1:54" ht="35.25" customHeight="1">
      <c r="A36" s="74" t="b">
        <f>IF(ISBLANK(B35),"",IF(ISNA(MATCH(B35,"#REF!,0)),""?"",""+""))")),TRUE))</f>
        <v>0</v>
      </c>
      <c r="B36" s="66">
        <v>9</v>
      </c>
      <c r="C36" s="83" t="s">
        <v>97</v>
      </c>
      <c r="D36" s="66"/>
      <c r="E36" s="66"/>
      <c r="F36" s="66">
        <v>30</v>
      </c>
      <c r="G36" s="66"/>
      <c r="H36" s="66"/>
      <c r="I36" s="66"/>
      <c r="J36" s="66">
        <v>2</v>
      </c>
      <c r="K36" s="11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35:I35))))"))),TRUE)</f>
        <v>1</v>
      </c>
      <c r="L36" s="69"/>
      <c r="M36" s="85" t="b">
        <f>IF(AND(ISNA(MATCH($B36,"#REF!,0)),ISNA(MATCH($B35,#REF!,0))),"""",""*"")"))),TRUE)</f>
        <v>0</v>
      </c>
      <c r="N36" s="72" t="str">
        <f>N35</f>
        <v>#REF!</v>
      </c>
      <c r="O36" s="69" t="s">
        <v>18</v>
      </c>
      <c r="P36" s="72"/>
      <c r="Q36" s="69" t="s">
        <v>20</v>
      </c>
      <c r="R36" s="73" t="s">
        <v>122</v>
      </c>
      <c r="S36" s="73" t="s">
        <v>141</v>
      </c>
      <c r="T36" s="73" t="s">
        <v>142</v>
      </c>
    </row>
    <row r="37" spans="1:54" ht="35.25" customHeight="1">
      <c r="A37" s="87" t="b">
        <f>IF(ISBLANK(B36),"",IF(ISNA(MATCH(B36,"#REF!,0)),""?"",""+""))")),TRUE))</f>
        <v>0</v>
      </c>
      <c r="B37" s="115">
        <v>10</v>
      </c>
      <c r="C37" s="212" t="s">
        <v>92</v>
      </c>
      <c r="D37" s="116"/>
      <c r="E37" s="115">
        <v>30</v>
      </c>
      <c r="F37" s="115"/>
      <c r="G37" s="115"/>
      <c r="H37" s="115">
        <v>30</v>
      </c>
      <c r="I37" s="115"/>
      <c r="J37" s="115">
        <v>3</v>
      </c>
      <c r="K37" s="117"/>
      <c r="L37" s="120"/>
      <c r="M37" s="118"/>
      <c r="N37" s="119"/>
      <c r="O37" s="119"/>
      <c r="P37" s="120" t="s">
        <v>19</v>
      </c>
      <c r="Q37" s="120"/>
      <c r="R37" s="121" t="s">
        <v>143</v>
      </c>
      <c r="S37" s="121" t="s">
        <v>144</v>
      </c>
      <c r="T37" s="121" t="s">
        <v>145</v>
      </c>
      <c r="U37" s="122"/>
    </row>
    <row r="38" spans="1:54" ht="36" customHeight="1">
      <c r="A38" s="87"/>
      <c r="B38" s="66">
        <v>11</v>
      </c>
      <c r="C38" s="83" t="s">
        <v>29</v>
      </c>
      <c r="D38" s="123"/>
      <c r="E38" s="66"/>
      <c r="F38" s="66">
        <v>30</v>
      </c>
      <c r="G38" s="66"/>
      <c r="H38" s="66"/>
      <c r="I38" s="66"/>
      <c r="J38" s="66">
        <v>2</v>
      </c>
      <c r="K38" s="110"/>
      <c r="L38" s="69" t="s">
        <v>30</v>
      </c>
      <c r="M38" s="85"/>
      <c r="N38" s="72"/>
      <c r="O38" s="69" t="s">
        <v>18</v>
      </c>
      <c r="P38" s="72"/>
      <c r="Q38" s="69" t="s">
        <v>20</v>
      </c>
      <c r="R38" s="69"/>
      <c r="S38" s="69" t="s">
        <v>146</v>
      </c>
      <c r="T38" s="73" t="s">
        <v>126</v>
      </c>
      <c r="U38" s="122"/>
    </row>
    <row r="39" spans="1:54">
      <c r="A39" s="87"/>
      <c r="B39" s="89"/>
      <c r="C39" s="90"/>
      <c r="D39" s="124"/>
      <c r="E39" s="92">
        <f t="shared" ref="E39:J39" si="3">SUM(E28:E38)</f>
        <v>150</v>
      </c>
      <c r="F39" s="92">
        <f t="shared" si="3"/>
        <v>105</v>
      </c>
      <c r="G39" s="92">
        <f t="shared" si="3"/>
        <v>90</v>
      </c>
      <c r="H39" s="125">
        <f t="shared" si="3"/>
        <v>105</v>
      </c>
      <c r="I39" s="126">
        <f t="shared" si="3"/>
        <v>0</v>
      </c>
      <c r="J39" s="210">
        <f t="shared" si="3"/>
        <v>30</v>
      </c>
      <c r="K39" s="94">
        <f>SUM(K30:K36)</f>
        <v>0</v>
      </c>
      <c r="L39" s="95"/>
      <c r="M39" s="95"/>
      <c r="N39" s="96"/>
      <c r="O39" s="127"/>
      <c r="P39" s="127"/>
      <c r="Q39" s="128"/>
      <c r="R39" s="129"/>
      <c r="S39" s="129"/>
      <c r="T39" s="129"/>
    </row>
    <row r="40" spans="1:54" ht="25.5">
      <c r="A40" s="100"/>
      <c r="B40" s="101"/>
      <c r="C40" s="102"/>
      <c r="D40" s="103" t="s">
        <v>31</v>
      </c>
      <c r="E40" s="209">
        <f>SUM(E39:I39)</f>
        <v>450</v>
      </c>
      <c r="F40" s="102"/>
      <c r="G40" s="102"/>
      <c r="H40" s="130" t="s">
        <v>38</v>
      </c>
      <c r="I40" s="131"/>
      <c r="J40" s="211">
        <f>J24+J39</f>
        <v>60</v>
      </c>
      <c r="K40" s="105"/>
      <c r="L40" s="102"/>
      <c r="M40" s="102"/>
      <c r="N40" s="96"/>
      <c r="O40" s="96"/>
      <c r="Q40" s="106"/>
      <c r="R40" s="96"/>
      <c r="S40" s="96"/>
      <c r="T40" s="96"/>
    </row>
    <row r="41" spans="1:54" ht="15.75" customHeight="1">
      <c r="A41" s="54"/>
      <c r="B41" s="107"/>
      <c r="C41" s="108" t="s">
        <v>39</v>
      </c>
      <c r="D41" s="102"/>
      <c r="E41" s="102"/>
      <c r="F41" s="102"/>
      <c r="G41" s="102"/>
      <c r="H41" s="102"/>
      <c r="I41" s="102"/>
      <c r="J41" s="104"/>
      <c r="K41" s="105"/>
      <c r="L41" s="102"/>
      <c r="M41" s="102"/>
      <c r="N41" s="96"/>
      <c r="O41" s="96"/>
      <c r="Q41" s="106"/>
      <c r="R41" s="306" t="s">
        <v>290</v>
      </c>
      <c r="S41" s="306"/>
      <c r="T41" s="306"/>
    </row>
    <row r="42" spans="1:54" ht="22.5" customHeight="1">
      <c r="A42" s="54"/>
      <c r="B42" s="59" t="s">
        <v>5</v>
      </c>
      <c r="C42" s="60" t="s">
        <v>6</v>
      </c>
      <c r="D42" s="132" t="s">
        <v>7</v>
      </c>
      <c r="E42" s="61" t="s">
        <v>8</v>
      </c>
      <c r="F42" s="61" t="s">
        <v>9</v>
      </c>
      <c r="G42" s="61" t="s">
        <v>10</v>
      </c>
      <c r="H42" s="61" t="s">
        <v>11</v>
      </c>
      <c r="I42" s="61" t="s">
        <v>12</v>
      </c>
      <c r="J42" s="61" t="s">
        <v>13</v>
      </c>
      <c r="K42" s="62" t="s">
        <v>14</v>
      </c>
      <c r="L42" s="216" t="s">
        <v>15</v>
      </c>
      <c r="M42" s="216" t="s">
        <v>16</v>
      </c>
      <c r="N42" s="220"/>
      <c r="O42" s="216" t="s">
        <v>18</v>
      </c>
      <c r="P42" s="216" t="s">
        <v>19</v>
      </c>
      <c r="Q42" s="216" t="s">
        <v>20</v>
      </c>
      <c r="R42" s="109" t="s">
        <v>1</v>
      </c>
      <c r="S42" s="109" t="s">
        <v>2</v>
      </c>
      <c r="T42" s="109" t="s">
        <v>3</v>
      </c>
    </row>
    <row r="43" spans="1:54" ht="42.75" customHeight="1">
      <c r="A43" s="133" t="s">
        <v>21</v>
      </c>
      <c r="B43" s="66">
        <v>1</v>
      </c>
      <c r="C43" s="134" t="s">
        <v>94</v>
      </c>
      <c r="D43" s="135" t="s">
        <v>24</v>
      </c>
      <c r="E43" s="135">
        <v>15</v>
      </c>
      <c r="F43" s="135"/>
      <c r="G43" s="135"/>
      <c r="H43" s="135">
        <v>30</v>
      </c>
      <c r="I43" s="66"/>
      <c r="J43" s="66">
        <v>3</v>
      </c>
      <c r="K43" s="6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43" s="69" t="s">
        <v>30</v>
      </c>
      <c r="M43" s="70" t="b">
        <f>IF(AND(ISNA(MATCH($B43,"#REF!,0)),ISNA(MATCH($B42,#REF!,0))),"""",""*"")"))),TRUE)</f>
        <v>0</v>
      </c>
      <c r="N43" s="71">
        <v>3</v>
      </c>
      <c r="O43" s="72"/>
      <c r="P43" s="69" t="s">
        <v>19</v>
      </c>
      <c r="Q43" s="69" t="s">
        <v>20</v>
      </c>
      <c r="R43" s="136" t="s">
        <v>147</v>
      </c>
      <c r="S43" s="137" t="s">
        <v>148</v>
      </c>
      <c r="T43" s="136" t="s">
        <v>149</v>
      </c>
    </row>
    <row r="44" spans="1:54" ht="42.75" customHeight="1">
      <c r="A44" s="228"/>
      <c r="B44" s="75">
        <v>2</v>
      </c>
      <c r="C44" s="212" t="s">
        <v>105</v>
      </c>
      <c r="D44" s="138"/>
      <c r="E44" s="138">
        <v>15</v>
      </c>
      <c r="F44" s="138"/>
      <c r="G44" s="138"/>
      <c r="H44" s="138">
        <v>15</v>
      </c>
      <c r="I44" s="75"/>
      <c r="J44" s="75">
        <v>2</v>
      </c>
      <c r="K44" s="77"/>
      <c r="L44" s="78"/>
      <c r="M44" s="79"/>
      <c r="N44" s="80"/>
      <c r="O44" s="80"/>
      <c r="P44" s="78" t="s">
        <v>19</v>
      </c>
      <c r="Q44" s="78"/>
      <c r="R44" s="139" t="s">
        <v>165</v>
      </c>
      <c r="S44" s="140" t="s">
        <v>166</v>
      </c>
      <c r="T44" s="139" t="s">
        <v>167</v>
      </c>
      <c r="U44" s="292"/>
    </row>
    <row r="45" spans="1:54" ht="36" customHeight="1">
      <c r="A45" s="74" t="b">
        <f>IF(ISBLANK(B43),"",IF(ISNA(MATCH(B43,"#REF!,0)),""?"",""+""))")),TRUE))</f>
        <v>0</v>
      </c>
      <c r="B45" s="66">
        <v>3</v>
      </c>
      <c r="C45" s="134" t="s">
        <v>93</v>
      </c>
      <c r="D45" s="135"/>
      <c r="E45" s="135">
        <v>15</v>
      </c>
      <c r="F45" s="135"/>
      <c r="G45" s="135"/>
      <c r="H45" s="135">
        <v>30</v>
      </c>
      <c r="I45" s="66"/>
      <c r="J45" s="66">
        <v>3</v>
      </c>
      <c r="K45" s="68"/>
      <c r="L45" s="69" t="s">
        <v>30</v>
      </c>
      <c r="M45" s="70"/>
      <c r="N45" s="71"/>
      <c r="O45" s="72"/>
      <c r="P45" s="69" t="s">
        <v>19</v>
      </c>
      <c r="Q45" s="69" t="s">
        <v>20</v>
      </c>
      <c r="R45" s="136" t="s">
        <v>150</v>
      </c>
      <c r="S45" s="137" t="s">
        <v>151</v>
      </c>
      <c r="T45" s="136" t="s">
        <v>152</v>
      </c>
    </row>
    <row r="46" spans="1:54" ht="81" customHeight="1">
      <c r="A46" s="74"/>
      <c r="B46" s="75">
        <v>4</v>
      </c>
      <c r="C46" s="212" t="s">
        <v>40</v>
      </c>
      <c r="D46" s="138"/>
      <c r="E46" s="138"/>
      <c r="F46" s="138"/>
      <c r="G46" s="138"/>
      <c r="H46" s="138"/>
      <c r="I46" s="75"/>
      <c r="J46" s="75">
        <v>20</v>
      </c>
      <c r="K46" s="77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6" s="78" t="s">
        <v>30</v>
      </c>
      <c r="M46" s="79" t="b">
        <f>IF(AND(ISNA(MATCH($B46,"#REF!,0)),ISNA(MATCH($B44,#REF!,0))),"""",""*"")"))),TRUE)</f>
        <v>0</v>
      </c>
      <c r="N46" s="80">
        <f>N43</f>
        <v>3</v>
      </c>
      <c r="O46" s="80"/>
      <c r="P46" s="78"/>
      <c r="Q46" s="78" t="s">
        <v>20</v>
      </c>
      <c r="R46" s="139" t="s">
        <v>153</v>
      </c>
      <c r="S46" s="140" t="s">
        <v>154</v>
      </c>
      <c r="T46" s="139" t="s">
        <v>155</v>
      </c>
      <c r="U46"/>
    </row>
    <row r="47" spans="1:54" ht="52.5" customHeight="1">
      <c r="A47" s="74"/>
      <c r="B47" s="66">
        <v>5</v>
      </c>
      <c r="C47" s="83" t="s">
        <v>41</v>
      </c>
      <c r="D47" s="135"/>
      <c r="E47" s="135"/>
      <c r="F47" s="135"/>
      <c r="G47" s="135"/>
      <c r="H47" s="135"/>
      <c r="I47" s="66">
        <v>30</v>
      </c>
      <c r="J47" s="66">
        <v>2</v>
      </c>
      <c r="K47" s="68"/>
      <c r="L47" s="69"/>
      <c r="M47" s="70"/>
      <c r="N47" s="71"/>
      <c r="O47" s="72"/>
      <c r="P47" s="69"/>
      <c r="Q47" s="69" t="s">
        <v>20</v>
      </c>
      <c r="R47" s="136" t="s">
        <v>156</v>
      </c>
      <c r="S47" s="137" t="s">
        <v>157</v>
      </c>
      <c r="T47" s="136" t="s">
        <v>158</v>
      </c>
    </row>
    <row r="48" spans="1:54" s="113" customFormat="1" ht="12.75" hidden="1" customHeight="1">
      <c r="A48" s="111" t="b">
        <f>IF(ISBLANK("#REF!),"""",IF(ISNA(MATCH(#REF!,#REF!,0)),""?"",""+""))"),TRUE)</f>
        <v>0</v>
      </c>
      <c r="B48" s="222">
        <v>6</v>
      </c>
      <c r="C48" s="223" t="s">
        <v>42</v>
      </c>
      <c r="D48" s="215"/>
      <c r="E48" s="215"/>
      <c r="F48" s="215">
        <v>0</v>
      </c>
      <c r="G48" s="215"/>
      <c r="H48" s="215"/>
      <c r="I48" s="215"/>
      <c r="J48" s="215">
        <v>0</v>
      </c>
      <c r="K48" s="224"/>
      <c r="L48" s="225" t="s">
        <v>30</v>
      </c>
      <c r="M48" s="223"/>
      <c r="N48" s="226"/>
      <c r="O48" s="225"/>
      <c r="P48" s="226"/>
      <c r="Q48" s="225"/>
      <c r="R48" s="226"/>
      <c r="S48" s="226"/>
      <c r="T48" s="2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20">
      <c r="A49" s="74"/>
      <c r="B49" s="141"/>
      <c r="C49" s="141"/>
      <c r="D49" s="142"/>
      <c r="E49" s="143">
        <f t="shared" ref="E49:K49" si="4">SUM(E43:E48)</f>
        <v>45</v>
      </c>
      <c r="F49" s="143">
        <f t="shared" si="4"/>
        <v>0</v>
      </c>
      <c r="G49" s="143">
        <f t="shared" si="4"/>
        <v>0</v>
      </c>
      <c r="H49" s="143">
        <f t="shared" si="4"/>
        <v>75</v>
      </c>
      <c r="I49" s="144">
        <f t="shared" si="4"/>
        <v>30</v>
      </c>
      <c r="J49" s="204">
        <f t="shared" si="4"/>
        <v>30</v>
      </c>
      <c r="K49" s="94">
        <f t="shared" si="4"/>
        <v>0</v>
      </c>
      <c r="L49" s="95"/>
      <c r="M49" s="95"/>
      <c r="N49" s="96"/>
      <c r="O49" s="127"/>
      <c r="P49" s="127"/>
      <c r="Q49" s="128"/>
      <c r="R49" s="145"/>
      <c r="S49" s="145"/>
      <c r="T49" s="145"/>
    </row>
    <row r="50" spans="1:20" ht="24">
      <c r="A50" s="100"/>
      <c r="B50" s="105"/>
      <c r="C50" s="105"/>
      <c r="D50" s="103" t="s">
        <v>31</v>
      </c>
      <c r="E50" s="209">
        <f>SUM(E49:I49)</f>
        <v>150</v>
      </c>
      <c r="F50" s="102"/>
      <c r="G50" s="102"/>
      <c r="H50" s="102"/>
      <c r="I50" s="102"/>
      <c r="J50" s="104"/>
      <c r="K50" s="105"/>
      <c r="L50" s="102"/>
      <c r="M50" s="102"/>
      <c r="N50" s="96"/>
      <c r="O50" s="96"/>
      <c r="Q50" s="106"/>
      <c r="R50" s="146"/>
      <c r="S50" s="146"/>
      <c r="T50" s="146"/>
    </row>
    <row r="51" spans="1:20" ht="15">
      <c r="A51" s="54"/>
      <c r="B51" s="147"/>
      <c r="C51" s="148" t="s">
        <v>43</v>
      </c>
      <c r="D51" s="142"/>
      <c r="E51" s="143">
        <f>SUM(E24,E39,E49)</f>
        <v>379</v>
      </c>
      <c r="F51" s="143">
        <f>SUM(F24,F39,F49)</f>
        <v>165</v>
      </c>
      <c r="G51" s="143">
        <f>SUM(G24,G39,G49)</f>
        <v>240</v>
      </c>
      <c r="H51" s="143">
        <f>SUM(H24,H39,H49)</f>
        <v>225</v>
      </c>
      <c r="I51" s="144">
        <f>SUM(_sem1,_sem2,_sem3)</f>
        <v>30</v>
      </c>
      <c r="J51" s="149">
        <f>SUM(J24,J39,J49)</f>
        <v>90</v>
      </c>
      <c r="K51" s="150" t="e">
        <f>SUM("#REF!)")</f>
        <v>#VALUE!</v>
      </c>
      <c r="L51" s="102"/>
      <c r="M51" s="127"/>
      <c r="N51" s="96"/>
      <c r="O51" s="96"/>
      <c r="Q51" s="106"/>
      <c r="R51" s="105"/>
      <c r="S51" s="105"/>
      <c r="T51" s="105"/>
    </row>
    <row r="52" spans="1:20" ht="24">
      <c r="A52" s="100"/>
      <c r="B52" s="105"/>
      <c r="C52" s="105"/>
      <c r="D52" s="103" t="s">
        <v>31</v>
      </c>
      <c r="E52" s="209">
        <f>SUM(suma1,suma2,suma3)</f>
        <v>1039</v>
      </c>
      <c r="F52" s="102"/>
      <c r="G52" s="102"/>
      <c r="H52" s="102"/>
      <c r="I52" s="102"/>
      <c r="J52" s="102"/>
      <c r="K52" s="146"/>
      <c r="L52" s="102"/>
      <c r="M52" s="102"/>
      <c r="N52" s="96"/>
      <c r="O52" s="96"/>
      <c r="Q52" s="106"/>
      <c r="R52" s="105"/>
      <c r="S52" s="105"/>
      <c r="T52" s="105"/>
    </row>
    <row r="53" spans="1:20" ht="15.75">
      <c r="A53" s="54"/>
      <c r="B53" s="105"/>
      <c r="C53" s="151" t="s">
        <v>44</v>
      </c>
      <c r="D53" s="152"/>
      <c r="E53" s="152"/>
      <c r="F53" s="152"/>
      <c r="G53" s="152"/>
      <c r="H53" s="152"/>
      <c r="I53" s="152"/>
      <c r="J53" s="152"/>
      <c r="K53" s="153"/>
      <c r="L53" s="152"/>
      <c r="M53" s="102"/>
      <c r="N53" s="96"/>
      <c r="O53" s="96"/>
      <c r="Q53" s="106"/>
      <c r="R53" s="146"/>
      <c r="S53" s="146"/>
      <c r="T53" s="146"/>
    </row>
    <row r="54" spans="1:20">
      <c r="A54" s="54"/>
      <c r="B54" s="105"/>
      <c r="C54" s="154"/>
      <c r="D54" s="155"/>
      <c r="E54" s="102"/>
      <c r="F54" s="102"/>
      <c r="G54" s="102"/>
      <c r="H54" s="102"/>
      <c r="I54" s="102"/>
      <c r="J54" s="102"/>
      <c r="K54" s="105"/>
      <c r="L54" s="102"/>
      <c r="M54" s="102"/>
      <c r="N54" s="96"/>
      <c r="O54" s="96"/>
      <c r="Q54" s="106"/>
      <c r="R54" s="146"/>
      <c r="S54" s="146"/>
      <c r="T54" s="146"/>
    </row>
    <row r="55" spans="1:20">
      <c r="A55" s="54"/>
      <c r="B55" s="105"/>
      <c r="C55" s="156" t="s">
        <v>45</v>
      </c>
      <c r="D55" s="157">
        <f>SUM(suma1,suma2,suma3)</f>
        <v>1039</v>
      </c>
      <c r="E55" s="102"/>
      <c r="F55" s="102"/>
      <c r="G55" s="102"/>
      <c r="H55" s="102"/>
      <c r="I55" s="102"/>
      <c r="J55" s="102"/>
      <c r="K55" s="105"/>
      <c r="L55" s="102"/>
      <c r="M55" s="102"/>
      <c r="N55" s="96"/>
      <c r="O55" s="96"/>
      <c r="Q55" s="106"/>
      <c r="R55" s="146"/>
      <c r="S55" s="146"/>
      <c r="T55" s="146"/>
    </row>
    <row r="56" spans="1:20">
      <c r="A56" s="54"/>
      <c r="B56" s="105"/>
      <c r="C56" s="158" t="s">
        <v>46</v>
      </c>
      <c r="D56" s="159">
        <v>86</v>
      </c>
      <c r="E56" s="102"/>
      <c r="F56" s="102"/>
      <c r="G56" s="102"/>
      <c r="H56" s="102"/>
      <c r="I56" s="102"/>
      <c r="J56" s="102"/>
      <c r="K56" s="105"/>
      <c r="L56" s="102"/>
      <c r="M56" s="102"/>
      <c r="N56" s="96"/>
      <c r="O56" s="96"/>
      <c r="Q56" s="106"/>
      <c r="R56" s="146"/>
      <c r="S56" s="146"/>
      <c r="T56" s="146"/>
    </row>
    <row r="57" spans="1:20">
      <c r="A57" s="54"/>
      <c r="B57" s="105"/>
      <c r="C57" s="160" t="s">
        <v>47</v>
      </c>
      <c r="D57" s="159">
        <f>SUM(D55:D56)</f>
        <v>1125</v>
      </c>
      <c r="E57" s="102"/>
      <c r="F57" s="102"/>
      <c r="G57" s="102"/>
      <c r="H57" s="102"/>
      <c r="I57" s="102"/>
      <c r="J57" s="102"/>
      <c r="K57" s="105"/>
      <c r="L57" s="102"/>
      <c r="M57" s="102"/>
      <c r="N57" s="96"/>
      <c r="O57" s="96"/>
      <c r="Q57" s="106"/>
      <c r="R57" s="146"/>
      <c r="S57" s="146"/>
      <c r="T57" s="146"/>
    </row>
    <row r="58" spans="1:20" ht="25.5">
      <c r="A58" s="54"/>
      <c r="C58" s="161" t="s">
        <v>48</v>
      </c>
      <c r="D58" s="162">
        <f>0.5*90*25</f>
        <v>1125</v>
      </c>
      <c r="E58" s="1"/>
      <c r="F58" s="1"/>
      <c r="G58" s="1"/>
      <c r="H58" s="1"/>
      <c r="I58" s="1"/>
      <c r="J58" s="1"/>
      <c r="L58" s="1"/>
      <c r="M58" s="1"/>
      <c r="N58" s="1"/>
      <c r="O58" s="1"/>
      <c r="P58" s="146"/>
      <c r="Q58" s="1"/>
    </row>
    <row r="59" spans="1:20">
      <c r="C59" s="158" t="s">
        <v>49</v>
      </c>
      <c r="D59" s="157">
        <v>90</v>
      </c>
      <c r="E59" s="1"/>
      <c r="F59" s="1"/>
      <c r="G59" s="1"/>
      <c r="H59" s="1"/>
      <c r="I59" s="1"/>
      <c r="J59" s="1"/>
      <c r="L59" s="1"/>
      <c r="M59" s="1"/>
      <c r="N59" s="1"/>
      <c r="O59" s="1"/>
      <c r="P59" s="146"/>
      <c r="Q59" s="1"/>
    </row>
    <row r="60" spans="1:20">
      <c r="C60" s="160" t="s">
        <v>50</v>
      </c>
      <c r="D60" s="163">
        <f>SUMIF(L10:L48,"=obi",J10:J48)</f>
        <v>38</v>
      </c>
      <c r="E60" s="1"/>
      <c r="F60" s="1"/>
      <c r="G60" s="1"/>
      <c r="H60" s="1"/>
      <c r="I60" s="1"/>
      <c r="J60" s="1"/>
      <c r="L60" s="1"/>
      <c r="M60" s="1"/>
      <c r="N60" s="1"/>
      <c r="O60" s="1"/>
      <c r="P60" s="146"/>
      <c r="Q60" s="1"/>
    </row>
    <row r="61" spans="1:20" ht="25.5">
      <c r="C61" s="164" t="s">
        <v>51</v>
      </c>
      <c r="D61" s="165">
        <f>0.3*90</f>
        <v>27</v>
      </c>
      <c r="E61" s="1"/>
      <c r="F61" s="1"/>
      <c r="G61" s="1"/>
      <c r="H61" s="1"/>
      <c r="I61" s="1"/>
      <c r="J61" s="1"/>
      <c r="L61" s="1"/>
      <c r="M61" s="1"/>
      <c r="N61" s="1"/>
      <c r="O61" s="1"/>
      <c r="P61" s="146"/>
      <c r="Q61" s="1"/>
    </row>
    <row r="62" spans="1:20" ht="25.5">
      <c r="C62" s="166" t="s">
        <v>52</v>
      </c>
      <c r="D62" s="167">
        <f>SUM(F51:I51)</f>
        <v>660</v>
      </c>
      <c r="E62" s="1"/>
      <c r="F62" s="1"/>
      <c r="G62" s="1"/>
      <c r="H62" s="1"/>
      <c r="I62" s="1"/>
      <c r="J62" s="1"/>
      <c r="L62" s="1"/>
      <c r="M62" s="1"/>
      <c r="N62" s="1"/>
      <c r="O62" s="1"/>
      <c r="P62" s="146"/>
      <c r="Q62" s="1"/>
    </row>
    <row r="63" spans="1:20" ht="25.5">
      <c r="C63" s="168" t="s">
        <v>53</v>
      </c>
      <c r="D63" s="169">
        <f>SUMIF(P10:P49,"=Prakt.",J10:J49)</f>
        <v>46</v>
      </c>
      <c r="E63" s="1"/>
      <c r="F63" s="1"/>
      <c r="G63" s="1"/>
      <c r="H63" s="1"/>
      <c r="I63" s="170"/>
      <c r="J63" s="1"/>
      <c r="L63" s="1"/>
      <c r="M63" s="1"/>
      <c r="N63" s="1"/>
      <c r="O63" s="1"/>
      <c r="P63" s="146"/>
      <c r="Q63" s="1"/>
    </row>
    <row r="64" spans="1:20" ht="51">
      <c r="C64" s="171" t="s">
        <v>54</v>
      </c>
      <c r="D64" s="169">
        <f>SUMIF(Q10:Q49,"=Bad.",J10:J49)</f>
        <v>53</v>
      </c>
      <c r="E64" s="1"/>
      <c r="F64" s="1"/>
      <c r="G64" s="1"/>
      <c r="H64" s="1"/>
      <c r="I64" s="1"/>
      <c r="J64" s="172"/>
      <c r="L64" s="1"/>
      <c r="M64" s="1"/>
      <c r="N64" s="1"/>
      <c r="O64" s="1"/>
      <c r="P64" s="146"/>
      <c r="Q64" s="1"/>
    </row>
    <row r="65" spans="3:19" ht="60" customHeight="1">
      <c r="C65" s="171" t="s">
        <v>55</v>
      </c>
      <c r="D65" s="169">
        <f>(D64/D59)*100</f>
        <v>58.888888888888893</v>
      </c>
      <c r="E65" s="1"/>
      <c r="F65" s="1"/>
      <c r="G65" s="1"/>
      <c r="H65" s="1"/>
      <c r="I65" s="1"/>
      <c r="J65" s="1"/>
      <c r="L65" s="1"/>
      <c r="M65" s="1"/>
      <c r="N65" s="1"/>
      <c r="O65" s="1"/>
      <c r="P65" s="146"/>
      <c r="Q65" s="1"/>
    </row>
    <row r="66" spans="3:19" ht="25.5">
      <c r="C66" s="173" t="s">
        <v>56</v>
      </c>
      <c r="D66" s="169">
        <f>SUMIF(O10:O49,"=Podst.",J10:J49)</f>
        <v>18</v>
      </c>
      <c r="E66" s="1"/>
      <c r="F66" s="1"/>
      <c r="G66" s="1"/>
      <c r="H66" s="1"/>
      <c r="I66" s="1"/>
      <c r="J66" s="1"/>
      <c r="L66" s="1"/>
      <c r="M66" s="1"/>
      <c r="N66" s="1"/>
      <c r="O66" s="1"/>
      <c r="P66" s="146"/>
      <c r="Q66" s="1"/>
    </row>
    <row r="67" spans="3:19">
      <c r="D67" s="1"/>
      <c r="E67" s="1"/>
      <c r="F67" s="1"/>
      <c r="G67" s="1"/>
      <c r="H67" s="1"/>
      <c r="I67" s="1"/>
      <c r="J67" s="1"/>
      <c r="L67" s="1"/>
      <c r="M67" s="1"/>
      <c r="N67" s="1"/>
      <c r="O67" s="1"/>
      <c r="P67" s="146"/>
      <c r="Q67" s="1"/>
    </row>
    <row r="68" spans="3:19" ht="75.599999999999994" customHeight="1">
      <c r="C68" s="208" t="s">
        <v>297</v>
      </c>
      <c r="D68" s="1"/>
      <c r="E68" s="1"/>
      <c r="F68" s="1"/>
      <c r="G68" s="1"/>
      <c r="H68" s="1"/>
      <c r="I68" s="1"/>
      <c r="J68" s="1"/>
      <c r="L68" s="1"/>
      <c r="M68" s="1"/>
      <c r="N68" s="1"/>
      <c r="O68" s="1"/>
      <c r="P68" s="146"/>
      <c r="Q68" s="1"/>
    </row>
    <row r="69" spans="3:19" ht="325.5" customHeight="1">
      <c r="C69" s="302" t="s">
        <v>298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</row>
  </sheetData>
  <sheetProtection selectLockedCells="1" selectUnlockedCells="1"/>
  <mergeCells count="6">
    <mergeCell ref="C69:S69"/>
    <mergeCell ref="D5:T5"/>
    <mergeCell ref="R10:T10"/>
    <mergeCell ref="R13:T13"/>
    <mergeCell ref="R26:T26"/>
    <mergeCell ref="R41:T41"/>
  </mergeCells>
  <conditionalFormatting sqref="E50">
    <cfRule type="cellIs" dxfId="63" priority="7" stopIfTrue="1" operator="greaterThan">
      <formula>420</formula>
    </cfRule>
  </conditionalFormatting>
  <conditionalFormatting sqref="J51">
    <cfRule type="cellIs" dxfId="62" priority="8" stopIfTrue="1" operator="between">
      <formula>27</formula>
      <formula>33</formula>
    </cfRule>
  </conditionalFormatting>
  <conditionalFormatting sqref="J39">
    <cfRule type="cellIs" dxfId="61" priority="9" stopIfTrue="1" operator="between">
      <formula>27</formula>
      <formula>30</formula>
    </cfRule>
  </conditionalFormatting>
  <conditionalFormatting sqref="J40">
    <cfRule type="cellIs" dxfId="60" priority="10" stopIfTrue="1" operator="between">
      <formula>60</formula>
      <formula>60</formula>
    </cfRule>
  </conditionalFormatting>
  <conditionalFormatting sqref="M12">
    <cfRule type="expression" dxfId="59" priority="11" stopIfTrue="1">
      <formula>AND(M12="*",L12="obi")</formula>
    </cfRule>
  </conditionalFormatting>
  <conditionalFormatting sqref="T16">
    <cfRule type="expression" dxfId="58" priority="12" stopIfTrue="1">
      <formula>"#odwołanie1"="Inne?"</formula>
    </cfRule>
    <cfRule type="expression" dxfId="57" priority="13" stopIfTrue="1">
      <formula>N16="Inne?"</formula>
    </cfRule>
  </conditionalFormatting>
  <conditionalFormatting sqref="S16">
    <cfRule type="expression" dxfId="56" priority="14" stopIfTrue="1">
      <formula>"#odwołanie1"="Kier?"</formula>
    </cfRule>
    <cfRule type="expression" dxfId="55" priority="15" stopIfTrue="1">
      <formula>N16="Kier?"</formula>
    </cfRule>
  </conditionalFormatting>
  <conditionalFormatting sqref="R16">
    <cfRule type="expression" dxfId="54" priority="16" stopIfTrue="1">
      <formula>"#odwołanie1"="Podst?"</formula>
    </cfRule>
    <cfRule type="expression" dxfId="53" priority="17" stopIfTrue="1">
      <formula>N16="Podst?"</formula>
    </cfRule>
  </conditionalFormatting>
  <conditionalFormatting sqref="T18">
    <cfRule type="expression" dxfId="52" priority="18" stopIfTrue="1">
      <formula>"#odwołanie1"="Inne?"</formula>
    </cfRule>
    <cfRule type="expression" dxfId="51" priority="19" stopIfTrue="1">
      <formula>N18="Inne?"</formula>
    </cfRule>
  </conditionalFormatting>
  <conditionalFormatting sqref="S18">
    <cfRule type="expression" dxfId="50" priority="20" stopIfTrue="1">
      <formula>"#odwołanie1"="Kier?"</formula>
    </cfRule>
    <cfRule type="expression" dxfId="49" priority="21" stopIfTrue="1">
      <formula>N18="Kier?"</formula>
    </cfRule>
  </conditionalFormatting>
  <conditionalFormatting sqref="R18">
    <cfRule type="expression" dxfId="48" priority="22" stopIfTrue="1">
      <formula>"#odwołanie1"="Podst?"</formula>
    </cfRule>
    <cfRule type="expression" dxfId="47" priority="23" stopIfTrue="1">
      <formula>N18="Podst?"</formula>
    </cfRule>
  </conditionalFormatting>
  <conditionalFormatting sqref="S22">
    <cfRule type="expression" dxfId="46" priority="24" stopIfTrue="1">
      <formula>"#odwołanie1"="Kier?"</formula>
    </cfRule>
    <cfRule type="expression" dxfId="45" priority="25" stopIfTrue="1">
      <formula>N22="Kier?"</formula>
    </cfRule>
  </conditionalFormatting>
  <conditionalFormatting sqref="T32">
    <cfRule type="expression" dxfId="44" priority="26" stopIfTrue="1">
      <formula>"#odwołanie1"="Inne?"</formula>
    </cfRule>
    <cfRule type="expression" dxfId="43" priority="27" stopIfTrue="1">
      <formula>N32="Inne?"</formula>
    </cfRule>
  </conditionalFormatting>
  <conditionalFormatting sqref="S32">
    <cfRule type="expression" dxfId="42" priority="28" stopIfTrue="1">
      <formula>"#odwołanie1"="Kier?"</formula>
    </cfRule>
    <cfRule type="expression" dxfId="41" priority="29" stopIfTrue="1">
      <formula>N32="Kier?"</formula>
    </cfRule>
  </conditionalFormatting>
  <conditionalFormatting sqref="R32">
    <cfRule type="expression" dxfId="40" priority="30" stopIfTrue="1">
      <formula>"#odwołanie1"="Podst?"</formula>
    </cfRule>
    <cfRule type="expression" dxfId="39" priority="31" stopIfTrue="1">
      <formula>N32="Podst?"</formula>
    </cfRule>
  </conditionalFormatting>
  <conditionalFormatting sqref="T33">
    <cfRule type="expression" dxfId="38" priority="38" stopIfTrue="1">
      <formula>"#odwołanie1"="Inne?"</formula>
    </cfRule>
    <cfRule type="expression" dxfId="37" priority="39" stopIfTrue="1">
      <formula>N33="Inne?"</formula>
    </cfRule>
  </conditionalFormatting>
  <conditionalFormatting sqref="S33">
    <cfRule type="expression" dxfId="36" priority="40" stopIfTrue="1">
      <formula>"#odwołanie1"="Kier?"</formula>
    </cfRule>
    <cfRule type="expression" dxfId="35" priority="41" stopIfTrue="1">
      <formula>N33="Kier?"</formula>
    </cfRule>
  </conditionalFormatting>
  <conditionalFormatting sqref="R33">
    <cfRule type="expression" dxfId="34" priority="42" stopIfTrue="1">
      <formula>"#odwołanie1"="Podst?"</formula>
    </cfRule>
    <cfRule type="expression" dxfId="33" priority="43" stopIfTrue="1">
      <formula>N33="Podst?"</formula>
    </cfRule>
  </conditionalFormatting>
  <conditionalFormatting sqref="T35">
    <cfRule type="expression" dxfId="32" priority="44" stopIfTrue="1">
      <formula>"#odwołanie1"="Inne?"</formula>
    </cfRule>
    <cfRule type="expression" dxfId="31" priority="45" stopIfTrue="1">
      <formula>N35="Inne?"</formula>
    </cfRule>
  </conditionalFormatting>
  <conditionalFormatting sqref="S35">
    <cfRule type="expression" dxfId="30" priority="46" stopIfTrue="1">
      <formula>"#odwołanie1"="Kier?"</formula>
    </cfRule>
    <cfRule type="expression" dxfId="29" priority="47" stopIfTrue="1">
      <formula>N35="Kier?"</formula>
    </cfRule>
  </conditionalFormatting>
  <conditionalFormatting sqref="R35">
    <cfRule type="expression" dxfId="28" priority="48" stopIfTrue="1">
      <formula>"#odwołanie1"="Podst?"</formula>
    </cfRule>
    <cfRule type="expression" dxfId="27" priority="49" stopIfTrue="1">
      <formula>N35="Podst?"</formula>
    </cfRule>
  </conditionalFormatting>
  <conditionalFormatting sqref="T36">
    <cfRule type="expression" dxfId="26" priority="50" stopIfTrue="1">
      <formula>"#odwołanie1"="Inne?"</formula>
    </cfRule>
    <cfRule type="expression" dxfId="25" priority="51" stopIfTrue="1">
      <formula>N36="Inne?"</formula>
    </cfRule>
  </conditionalFormatting>
  <conditionalFormatting sqref="S36">
    <cfRule type="expression" dxfId="24" priority="52" stopIfTrue="1">
      <formula>"#odwołanie1"="Kier?"</formula>
    </cfRule>
    <cfRule type="expression" dxfId="23" priority="53" stopIfTrue="1">
      <formula>N36="Kier?"</formula>
    </cfRule>
  </conditionalFormatting>
  <conditionalFormatting sqref="R36">
    <cfRule type="expression" dxfId="22" priority="54" stopIfTrue="1">
      <formula>"#odwołanie1"="Podst?"</formula>
    </cfRule>
    <cfRule type="expression" dxfId="21" priority="55" stopIfTrue="1">
      <formula>N36="Podst?"</formula>
    </cfRule>
  </conditionalFormatting>
  <conditionalFormatting sqref="R30">
    <cfRule type="expression" dxfId="20" priority="56" stopIfTrue="1">
      <formula>"#odwołanie1"="Podst?"</formula>
    </cfRule>
    <cfRule type="expression" dxfId="19" priority="57" stopIfTrue="1">
      <formula>N30="Podst?"</formula>
    </cfRule>
  </conditionalFormatting>
  <conditionalFormatting sqref="T30">
    <cfRule type="expression" dxfId="18" priority="58" stopIfTrue="1">
      <formula>"#odwołanie1"="Inne?"</formula>
    </cfRule>
    <cfRule type="expression" dxfId="17" priority="59" stopIfTrue="1">
      <formula>N30="Inne?"</formula>
    </cfRule>
  </conditionalFormatting>
  <conditionalFormatting sqref="S30">
    <cfRule type="expression" dxfId="16" priority="60" stopIfTrue="1">
      <formula>"#odwołanie1"="Kier?"</formula>
    </cfRule>
    <cfRule type="expression" dxfId="15" priority="61" stopIfTrue="1">
      <formula>N30="Kier?"</formula>
    </cfRule>
  </conditionalFormatting>
  <conditionalFormatting sqref="T20">
    <cfRule type="expression" dxfId="14" priority="62" stopIfTrue="1">
      <formula>"#odwołanie1"="Inne?"</formula>
    </cfRule>
    <cfRule type="expression" dxfId="13" priority="63" stopIfTrue="1">
      <formula>"#odwołanie1"="Inne?"</formula>
    </cfRule>
    <cfRule type="expression" dxfId="12" priority="64" stopIfTrue="1">
      <formula>"#odwołanie1"="Inne?"</formula>
    </cfRule>
    <cfRule type="expression" dxfId="11" priority="65" stopIfTrue="1">
      <formula>N20="Inne?"</formula>
    </cfRule>
  </conditionalFormatting>
  <conditionalFormatting sqref="R28">
    <cfRule type="expression" dxfId="10" priority="5" stopIfTrue="1">
      <formula>"#odwołanie1"="Podst?"</formula>
    </cfRule>
    <cfRule type="expression" dxfId="9" priority="6" stopIfTrue="1">
      <formula>N28="Podst?"</formula>
    </cfRule>
  </conditionalFormatting>
  <conditionalFormatting sqref="T28">
    <cfRule type="expression" dxfId="8" priority="3" stopIfTrue="1">
      <formula>"#odwołanie1"="Inne?"</formula>
    </cfRule>
    <cfRule type="expression" dxfId="7" priority="4" stopIfTrue="1">
      <formula>N28="Inne?"</formula>
    </cfRule>
  </conditionalFormatting>
  <conditionalFormatting sqref="S28">
    <cfRule type="expression" dxfId="6" priority="1" stopIfTrue="1">
      <formula>"#odwołanie1"="Kier?"</formula>
    </cfRule>
    <cfRule type="expression" dxfId="5" priority="2" stopIfTrue="1">
      <formula>N28="Kier?"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34" firstPageNumber="0" orientation="portrait" horizontalDpi="300" verticalDpi="300" r:id="rId1"/>
  <headerFooter alignWithMargins="0"/>
  <rowBreaks count="1" manualBreakCount="1">
    <brk id="52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47"/>
  <sheetViews>
    <sheetView zoomScale="85" zoomScaleNormal="85" workbookViewId="0">
      <selection activeCell="A3" sqref="A3"/>
    </sheetView>
  </sheetViews>
  <sheetFormatPr defaultColWidth="8.85546875" defaultRowHeight="12.75"/>
  <cols>
    <col min="1" max="1" width="36" style="36" customWidth="1"/>
    <col min="2" max="19" width="5.5703125" style="1" customWidth="1"/>
    <col min="20" max="20" width="36.85546875" style="1" customWidth="1"/>
    <col min="21" max="47" width="4" style="1" customWidth="1"/>
    <col min="48" max="48" width="35.7109375" style="1" customWidth="1"/>
    <col min="49" max="50" width="5.5703125" style="1" customWidth="1"/>
    <col min="51" max="51" width="5.5703125" style="36" customWidth="1"/>
    <col min="52" max="54" width="5.5703125" style="1" customWidth="1"/>
    <col min="55" max="57" width="0" style="1" hidden="1" customWidth="1"/>
    <col min="58" max="16384" width="8.85546875" style="1"/>
  </cols>
  <sheetData>
    <row r="1" spans="1:57" ht="15.75">
      <c r="A1" s="174" t="s">
        <v>280</v>
      </c>
      <c r="AY1" s="1"/>
    </row>
    <row r="2" spans="1:57" ht="15.75">
      <c r="A2" s="174"/>
      <c r="B2" s="307" t="s">
        <v>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U2" s="307" t="s">
        <v>170</v>
      </c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W2" s="307" t="s">
        <v>171</v>
      </c>
      <c r="AX2" s="307"/>
      <c r="AY2" s="307"/>
      <c r="AZ2" s="307"/>
      <c r="BA2" s="307"/>
      <c r="BB2" s="307"/>
    </row>
    <row r="3" spans="1:57" ht="50.25" customHeight="1">
      <c r="A3" s="174"/>
      <c r="B3" s="232" t="s">
        <v>231</v>
      </c>
      <c r="C3" s="232" t="s">
        <v>231</v>
      </c>
      <c r="D3" s="232" t="s">
        <v>231</v>
      </c>
      <c r="E3" s="232" t="s">
        <v>231</v>
      </c>
      <c r="F3" s="232" t="s">
        <v>231</v>
      </c>
      <c r="G3" s="232" t="s">
        <v>231</v>
      </c>
      <c r="H3" s="232" t="s">
        <v>231</v>
      </c>
      <c r="I3" s="232" t="s">
        <v>231</v>
      </c>
      <c r="J3" s="232" t="s">
        <v>231</v>
      </c>
      <c r="K3" s="232" t="s">
        <v>231</v>
      </c>
      <c r="L3" s="232" t="s">
        <v>231</v>
      </c>
      <c r="M3" s="232" t="s">
        <v>231</v>
      </c>
      <c r="N3" s="232" t="s">
        <v>231</v>
      </c>
      <c r="O3" s="232" t="s">
        <v>232</v>
      </c>
      <c r="P3" s="232" t="s">
        <v>232</v>
      </c>
      <c r="Q3" s="232" t="s">
        <v>232</v>
      </c>
      <c r="R3" s="232" t="s">
        <v>232</v>
      </c>
      <c r="S3" s="232" t="s">
        <v>231</v>
      </c>
      <c r="U3" s="232" t="s">
        <v>242</v>
      </c>
      <c r="V3" s="232" t="s">
        <v>242</v>
      </c>
      <c r="W3" s="232" t="s">
        <v>243</v>
      </c>
      <c r="X3" s="232" t="s">
        <v>243</v>
      </c>
      <c r="Y3" s="232" t="s">
        <v>243</v>
      </c>
      <c r="Z3" s="232" t="s">
        <v>244</v>
      </c>
      <c r="AA3" s="232" t="s">
        <v>243</v>
      </c>
      <c r="AB3" s="232" t="s">
        <v>243</v>
      </c>
      <c r="AC3" s="232" t="s">
        <v>242</v>
      </c>
      <c r="AD3" s="232" t="s">
        <v>242</v>
      </c>
      <c r="AE3" s="232" t="s">
        <v>242</v>
      </c>
      <c r="AF3" s="232" t="s">
        <v>242</v>
      </c>
      <c r="AG3" s="232" t="s">
        <v>242</v>
      </c>
      <c r="AH3" s="232" t="s">
        <v>242</v>
      </c>
      <c r="AI3" s="232" t="s">
        <v>242</v>
      </c>
      <c r="AJ3" s="232" t="s">
        <v>242</v>
      </c>
      <c r="AK3" s="232" t="s">
        <v>245</v>
      </c>
      <c r="AL3" s="232" t="s">
        <v>242</v>
      </c>
      <c r="AM3" s="232" t="s">
        <v>242</v>
      </c>
      <c r="AN3" s="232" t="s">
        <v>242</v>
      </c>
      <c r="AO3" s="232" t="s">
        <v>242</v>
      </c>
      <c r="AP3" s="232" t="s">
        <v>242</v>
      </c>
      <c r="AQ3" s="232" t="s">
        <v>242</v>
      </c>
      <c r="AR3" s="232" t="s">
        <v>245</v>
      </c>
      <c r="AS3" s="232" t="s">
        <v>242</v>
      </c>
      <c r="AT3" s="232" t="s">
        <v>242</v>
      </c>
      <c r="AU3" s="232" t="s">
        <v>242</v>
      </c>
      <c r="AW3" s="232" t="s">
        <v>250</v>
      </c>
      <c r="AX3" s="232" t="s">
        <v>251</v>
      </c>
      <c r="AY3" s="232" t="s">
        <v>251</v>
      </c>
      <c r="AZ3" s="232" t="s">
        <v>251</v>
      </c>
      <c r="BA3" s="232" t="s">
        <v>251</v>
      </c>
      <c r="BB3" s="232" t="s">
        <v>252</v>
      </c>
    </row>
    <row r="4" spans="1:57" ht="42.75" customHeight="1">
      <c r="A4" s="175" t="s">
        <v>299</v>
      </c>
      <c r="B4" s="233" t="s">
        <v>169</v>
      </c>
      <c r="C4" s="233" t="s">
        <v>172</v>
      </c>
      <c r="D4" s="233" t="s">
        <v>168</v>
      </c>
      <c r="E4" s="233" t="s">
        <v>173</v>
      </c>
      <c r="F4" s="233" t="s">
        <v>174</v>
      </c>
      <c r="G4" s="233" t="s">
        <v>175</v>
      </c>
      <c r="H4" s="233" t="s">
        <v>176</v>
      </c>
      <c r="I4" s="233" t="s">
        <v>177</v>
      </c>
      <c r="J4" s="233" t="s">
        <v>178</v>
      </c>
      <c r="K4" s="233" t="s">
        <v>179</v>
      </c>
      <c r="L4" s="233" t="s">
        <v>180</v>
      </c>
      <c r="M4" s="233" t="s">
        <v>181</v>
      </c>
      <c r="N4" s="233" t="s">
        <v>182</v>
      </c>
      <c r="O4" s="233" t="s">
        <v>183</v>
      </c>
      <c r="P4" s="233" t="s">
        <v>184</v>
      </c>
      <c r="Q4" s="233" t="s">
        <v>185</v>
      </c>
      <c r="R4" s="233" t="s">
        <v>186</v>
      </c>
      <c r="S4" s="233" t="s">
        <v>187</v>
      </c>
      <c r="T4" s="177" t="s">
        <v>299</v>
      </c>
      <c r="U4" s="233" t="s">
        <v>188</v>
      </c>
      <c r="V4" s="233" t="s">
        <v>189</v>
      </c>
      <c r="W4" s="233" t="s">
        <v>190</v>
      </c>
      <c r="X4" s="233" t="s">
        <v>191</v>
      </c>
      <c r="Y4" s="233" t="s">
        <v>192</v>
      </c>
      <c r="Z4" s="233" t="s">
        <v>193</v>
      </c>
      <c r="AA4" s="233" t="s">
        <v>194</v>
      </c>
      <c r="AB4" s="233" t="s">
        <v>195</v>
      </c>
      <c r="AC4" s="233" t="s">
        <v>196</v>
      </c>
      <c r="AD4" s="233" t="s">
        <v>197</v>
      </c>
      <c r="AE4" s="233" t="s">
        <v>198</v>
      </c>
      <c r="AF4" s="233" t="s">
        <v>199</v>
      </c>
      <c r="AG4" s="233" t="s">
        <v>200</v>
      </c>
      <c r="AH4" s="233" t="s">
        <v>201</v>
      </c>
      <c r="AI4" s="233" t="s">
        <v>202</v>
      </c>
      <c r="AJ4" s="233" t="s">
        <v>203</v>
      </c>
      <c r="AK4" s="233" t="s">
        <v>204</v>
      </c>
      <c r="AL4" s="233" t="s">
        <v>205</v>
      </c>
      <c r="AM4" s="233" t="s">
        <v>206</v>
      </c>
      <c r="AN4" s="233" t="s">
        <v>207</v>
      </c>
      <c r="AO4" s="233" t="s">
        <v>208</v>
      </c>
      <c r="AP4" s="233" t="s">
        <v>209</v>
      </c>
      <c r="AQ4" s="233" t="s">
        <v>210</v>
      </c>
      <c r="AR4" s="233" t="s">
        <v>211</v>
      </c>
      <c r="AS4" s="233" t="s">
        <v>212</v>
      </c>
      <c r="AT4" s="233" t="s">
        <v>213</v>
      </c>
      <c r="AU4" s="233" t="s">
        <v>214</v>
      </c>
      <c r="AV4" s="234" t="s">
        <v>299</v>
      </c>
      <c r="AW4" s="233" t="s">
        <v>215</v>
      </c>
      <c r="AX4" s="233" t="s">
        <v>216</v>
      </c>
      <c r="AY4" s="233" t="s">
        <v>217</v>
      </c>
      <c r="AZ4" s="233" t="s">
        <v>218</v>
      </c>
      <c r="BA4" s="233" t="s">
        <v>219</v>
      </c>
      <c r="BB4" s="233" t="s">
        <v>220</v>
      </c>
      <c r="BC4" s="178" t="s">
        <v>57</v>
      </c>
      <c r="BD4" s="176"/>
      <c r="BE4" s="176"/>
    </row>
    <row r="5" spans="1:57">
      <c r="A5" s="175" t="s">
        <v>58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 t="s">
        <v>58</v>
      </c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231"/>
      <c r="AS5" s="231"/>
      <c r="AT5" s="231"/>
      <c r="AU5" s="231"/>
      <c r="AV5" s="175" t="s">
        <v>58</v>
      </c>
      <c r="AW5" s="176"/>
      <c r="AX5" s="176"/>
      <c r="AY5" s="175"/>
      <c r="AZ5" s="176"/>
      <c r="BA5" s="176"/>
      <c r="BB5" s="176"/>
      <c r="BC5" s="176"/>
      <c r="BD5" s="176"/>
      <c r="BE5" s="176"/>
    </row>
    <row r="6" spans="1:57" ht="183" hidden="1" customHeight="1">
      <c r="A6" s="179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180" t="str">
        <f>IF(ISERR(FIND(B$4,Stac!$R12))=FALSE,IF(ISERR(FIND(CONCATENATE(B$4,"+"),Stac!$R12))=FALSE,IF(ISERR(FIND(CONCATENATE(B$4,"++"),Stac!$R12))=FALSE,IF(ISERR(FIND(CONCATENATE(B$4,"+++"),Stac!$R12))=FALSE,"+++","++"),"+"),"-"),"-")</f>
        <v>-</v>
      </c>
      <c r="C6" s="180" t="str">
        <f>IF(ISERR(FIND(C$4,Stac!$R12))=FALSE,IF(ISERR(FIND(CONCATENATE(C$4,"+"),Stac!$R12))=FALSE,IF(ISERR(FIND(CONCATENATE(C$4,"++"),Stac!$R12))=FALSE,IF(ISERR(FIND(CONCATENATE(C$4,"+++"),Stac!$R12))=FALSE,"+++","++"),"+"),"-"),"-")</f>
        <v>-</v>
      </c>
      <c r="D6" s="180" t="str">
        <f>IF(ISERR(FIND(D$4,Stac!$R12))=FALSE,IF(ISERR(FIND(CONCATENATE(D$4,"+"),Stac!$R12))=FALSE,IF(ISERR(FIND(CONCATENATE(D$4,"++"),Stac!$R12))=FALSE,IF(ISERR(FIND(CONCATENATE(D$4,"+++"),Stac!$R12))=FALSE,"+++","++"),"+"),"-"),"-")</f>
        <v>-</v>
      </c>
      <c r="E6" s="180" t="str">
        <f>IF(ISERR(FIND(E$4,Stac!$R12))=FALSE,IF(ISERR(FIND(CONCATENATE(E$4,"+"),Stac!$R12))=FALSE,IF(ISERR(FIND(CONCATENATE(E$4,"++"),Stac!$R12))=FALSE,IF(ISERR(FIND(CONCATENATE(E$4,"+++"),Stac!$R12))=FALSE,"+++","++"),"+"),"-"),"-")</f>
        <v>-</v>
      </c>
      <c r="F6" s="180" t="str">
        <f>IF(ISERR(FIND(F$4,Stac!$R12))=FALSE,IF(ISERR(FIND(CONCATENATE(F$4,"+"),Stac!$R12))=FALSE,IF(ISERR(FIND(CONCATENATE(F$4,"++"),Stac!$R12))=FALSE,IF(ISERR(FIND(CONCATENATE(F$4,"+++"),Stac!$R12))=FALSE,"+++","++"),"+"),"-"),"-")</f>
        <v>-</v>
      </c>
      <c r="G6" s="180" t="str">
        <f>IF(ISERR(FIND(G$4,Stac!$R12))=FALSE,IF(ISERR(FIND(CONCATENATE(G$4,"+"),Stac!$R12))=FALSE,IF(ISERR(FIND(CONCATENATE(G$4,"++"),Stac!$R12))=FALSE,IF(ISERR(FIND(CONCATENATE(G$4,"+++"),Stac!$R12))=FALSE,"+++","++"),"+"),"-"),"-")</f>
        <v>-</v>
      </c>
      <c r="H6" s="180" t="str">
        <f>IF(ISERR(FIND(H$4,Stac!$R12))=FALSE,IF(ISERR(FIND(CONCATENATE(H$4,"+"),Stac!$R12))=FALSE,IF(ISERR(FIND(CONCATENATE(H$4,"++"),Stac!$R12))=FALSE,IF(ISERR(FIND(CONCATENATE(H$4,"+++"),Stac!$R12))=FALSE,"+++","++"),"+"),"-"),"-")</f>
        <v>-</v>
      </c>
      <c r="I6" s="180" t="str">
        <f>IF(ISERR(FIND(I$4,Stac!$R12))=FALSE,IF(ISERR(FIND(CONCATENATE(I$4,"+"),Stac!$R12))=FALSE,IF(ISERR(FIND(CONCATENATE(I$4,"++"),Stac!$R12))=FALSE,IF(ISERR(FIND(CONCATENATE(I$4,"+++"),Stac!$R12))=FALSE,"+++","++"),"+"),"-"),"-")</f>
        <v>-</v>
      </c>
      <c r="J6" s="180" t="str">
        <f>IF(ISERR(FIND(J$4,Stac!$R12))=FALSE,IF(ISERR(FIND(CONCATENATE(J$4,"+"),Stac!$R12))=FALSE,IF(ISERR(FIND(CONCATENATE(J$4,"++"),Stac!$R12))=FALSE,IF(ISERR(FIND(CONCATENATE(J$4,"+++"),Stac!$R12))=FALSE,"+++","++"),"+"),"-"),"-")</f>
        <v>-</v>
      </c>
      <c r="K6" s="180" t="str">
        <f>IF(ISERR(FIND(K$4,Stac!$R12))=FALSE,IF(ISERR(FIND(CONCATENATE(K$4,"+"),Stac!$R12))=FALSE,IF(ISERR(FIND(CONCATENATE(K$4,"++"),Stac!$R12))=FALSE,IF(ISERR(FIND(CONCATENATE(K$4,"+++"),Stac!$R12))=FALSE,"+++","++"),"+"),"-"),"-")</f>
        <v>-</v>
      </c>
      <c r="L6" s="180" t="str">
        <f>IF(ISERR(FIND(L$4,Stac!$R12))=FALSE,IF(ISERR(FIND(CONCATENATE(L$4,"+"),Stac!$R12))=FALSE,IF(ISERR(FIND(CONCATENATE(L$4,"++"),Stac!$R12))=FALSE,IF(ISERR(FIND(CONCATENATE(L$4,"+++"),Stac!$R12))=FALSE,"+++","++"),"+"),"-"),"-")</f>
        <v>-</v>
      </c>
      <c r="M6" s="180" t="str">
        <f>IF(ISERR(FIND(M$4,Stac!$R12))=FALSE,IF(ISERR(FIND(CONCATENATE(M$4,"+"),Stac!$R12))=FALSE,IF(ISERR(FIND(CONCATENATE(M$4,"++"),Stac!$R12))=FALSE,IF(ISERR(FIND(CONCATENATE(M$4,"+++"),Stac!$R12))=FALSE,"+++","++"),"+"),"-"),"-")</f>
        <v>-</v>
      </c>
      <c r="N6" s="180" t="str">
        <f>IF(ISERR(FIND(N$4,Stac!$R12))=FALSE,IF(ISERR(FIND(CONCATENATE(N$4,"+"),Stac!$R12))=FALSE,IF(ISERR(FIND(CONCATENATE(N$4,"++"),Stac!$R12))=FALSE,IF(ISERR(FIND(CONCATENATE(N$4,"+++"),Stac!$R12))=FALSE,"+++","++"),"+"),"-"),"-")</f>
        <v>-</v>
      </c>
      <c r="O6" s="180" t="str">
        <f>IF(ISERR(FIND(O$4,Stac!$R12))=FALSE,IF(ISERR(FIND(CONCATENATE(O$4,"+"),Stac!$R12))=FALSE,IF(ISERR(FIND(CONCATENATE(O$4,"++"),Stac!$R12))=FALSE,IF(ISERR(FIND(CONCATENATE(O$4,"+++"),Stac!$R12))=FALSE,"+++","++"),"+"),"-"),"-")</f>
        <v>-</v>
      </c>
      <c r="P6" s="180" t="str">
        <f>IF(ISERR(FIND(P$4,Stac!$R12))=FALSE,IF(ISERR(FIND(CONCATENATE(P$4,"+"),Stac!$R12))=FALSE,IF(ISERR(FIND(CONCATENATE(P$4,"++"),Stac!$R12))=FALSE,IF(ISERR(FIND(CONCATENATE(P$4,"+++"),Stac!$R12))=FALSE,"+++","++"),"+"),"-"),"-")</f>
        <v>-</v>
      </c>
      <c r="Q6" s="180" t="str">
        <f>IF(ISERR(FIND(Q$4,Stac!$R12))=FALSE,IF(ISERR(FIND(CONCATENATE(Q$4,"+"),Stac!$R12))=FALSE,IF(ISERR(FIND(CONCATENATE(Q$4,"++"),Stac!$R12))=FALSE,IF(ISERR(FIND(CONCATENATE(Q$4,"+++"),Stac!$R12))=FALSE,"+++","++"),"+"),"-"),"-")</f>
        <v>-</v>
      </c>
      <c r="R6" s="180" t="str">
        <f>IF(ISERR(FIND(R$4,Stac!$R12))=FALSE,IF(ISERR(FIND(CONCATENATE(R$4,"+"),Stac!$R12))=FALSE,IF(ISERR(FIND(CONCATENATE(R$4,"++"),Stac!$R12))=FALSE,IF(ISERR(FIND(CONCATENATE(R$4,"+++"),Stac!$R12))=FALSE,"+++","++"),"+"),"-"),"-")</f>
        <v>-</v>
      </c>
      <c r="S6" s="180"/>
      <c r="T6" s="18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180" t="str">
        <f>IF(ISERR(FIND(U$4,Stac!$S12))=FALSE,IF(ISERR(FIND(CONCATENATE(U$4,"+"),Stac!$S12))=FALSE,IF(ISERR(FIND(CONCATENATE(U$4,"++"),Stac!$S12))=FALSE,IF(ISERR(FIND(CONCATENATE(U$4,"+++"),Stac!$S12))=FALSE,"+++","++"),"+"),"-"),"-")</f>
        <v>-</v>
      </c>
      <c r="V6" s="180" t="str">
        <f>IF(ISERR(FIND(V$4,Stac!$S12))=FALSE,IF(ISERR(FIND(CONCATENATE(V$4,"+"),Stac!$S12))=FALSE,IF(ISERR(FIND(CONCATENATE(V$4,"++"),Stac!$S12))=FALSE,IF(ISERR(FIND(CONCATENATE(V$4,"+++"),Stac!$S12))=FALSE,"+++","++"),"+"),"-"),"-")</f>
        <v>-</v>
      </c>
      <c r="W6" s="180" t="str">
        <f>IF(ISERR(FIND(W$4,Stac!$S12))=FALSE,IF(ISERR(FIND(CONCATENATE(W$4,"+"),Stac!$S12))=FALSE,IF(ISERR(FIND(CONCATENATE(W$4,"++"),Stac!$S12))=FALSE,IF(ISERR(FIND(CONCATENATE(W$4,"+++"),Stac!$S12))=FALSE,"+++","++"),"+"),"-"),"-")</f>
        <v>-</v>
      </c>
      <c r="X6" s="180" t="str">
        <f>IF(ISERR(FIND(X$4,Stac!$S12))=FALSE,IF(ISERR(FIND(CONCATENATE(X$4,"+"),Stac!$S12))=FALSE,IF(ISERR(FIND(CONCATENATE(X$4,"++"),Stac!$S12))=FALSE,IF(ISERR(FIND(CONCATENATE(X$4,"+++"),Stac!$S12))=FALSE,"+++","++"),"+"),"-"),"-")</f>
        <v>-</v>
      </c>
      <c r="Y6" s="180" t="str">
        <f>IF(ISERR(FIND(Y$4,Stac!$S12))=FALSE,IF(ISERR(FIND(CONCATENATE(Y$4,"+"),Stac!$S12))=FALSE,IF(ISERR(FIND(CONCATENATE(Y$4,"++"),Stac!$S12))=FALSE,IF(ISERR(FIND(CONCATENATE(Y$4,"+++"),Stac!$S12))=FALSE,"+++","++"),"+"),"-"),"-")</f>
        <v>-</v>
      </c>
      <c r="Z6" s="180" t="str">
        <f>IF(ISERR(FIND(Z$4,Stac!$S12))=FALSE,IF(ISERR(FIND(CONCATENATE(Z$4,"+"),Stac!$S12))=FALSE,IF(ISERR(FIND(CONCATENATE(Z$4,"++"),Stac!$S12))=FALSE,IF(ISERR(FIND(CONCATENATE(Z$4,"+++"),Stac!$S12))=FALSE,"+++","++"),"+"),"-"),"-")</f>
        <v>-</v>
      </c>
      <c r="AA6" s="180" t="str">
        <f>IF(ISERR(FIND(AA$4,Stac!$S12))=FALSE,IF(ISERR(FIND(CONCATENATE(AA$4,"+"),Stac!$S12))=FALSE,IF(ISERR(FIND(CONCATENATE(AA$4,"++"),Stac!$S12))=FALSE,IF(ISERR(FIND(CONCATENATE(AA$4,"+++"),Stac!$S12))=FALSE,"+++","++"),"+"),"-"),"-")</f>
        <v>-</v>
      </c>
      <c r="AB6" s="180" t="str">
        <f>IF(ISERR(FIND(AB$4,Stac!$S12))=FALSE,IF(ISERR(FIND(CONCATENATE(AB$4,"+"),Stac!$S12))=FALSE,IF(ISERR(FIND(CONCATENATE(AB$4,"++"),Stac!$S12))=FALSE,IF(ISERR(FIND(CONCATENATE(AB$4,"+++"),Stac!$S12))=FALSE,"+++","++"),"+"),"-"),"-")</f>
        <v>-</v>
      </c>
      <c r="AC6" s="180" t="str">
        <f>IF(ISERR(FIND(AC$4,Stac!$S12))=FALSE,IF(ISERR(FIND(CONCATENATE(AC$4,"+"),Stac!$S12))=FALSE,IF(ISERR(FIND(CONCATENATE(AC$4,"++"),Stac!$S12))=FALSE,IF(ISERR(FIND(CONCATENATE(AC$4,"+++"),Stac!$S12))=FALSE,"+++","++"),"+"),"-"),"-")</f>
        <v>-</v>
      </c>
      <c r="AD6" s="180" t="str">
        <f>IF(ISERR(FIND(AD$4,Stac!$S12))=FALSE,IF(ISERR(FIND(CONCATENATE(AD$4,"+"),Stac!$S12))=FALSE,IF(ISERR(FIND(CONCATENATE(AD$4,"++"),Stac!$S12))=FALSE,IF(ISERR(FIND(CONCATENATE(AD$4,"+++"),Stac!$S12))=FALSE,"+++","++"),"+"),"-"),"-")</f>
        <v>-</v>
      </c>
      <c r="AE6" s="180" t="str">
        <f>IF(ISERR(FIND(AE$4,Stac!$S12))=FALSE,IF(ISERR(FIND(CONCATENATE(AE$4,"+"),Stac!$S12))=FALSE,IF(ISERR(FIND(CONCATENATE(AE$4,"++"),Stac!$S12))=FALSE,IF(ISERR(FIND(CONCATENATE(AE$4,"+++"),Stac!$S12))=FALSE,"+++","++"),"+"),"-"),"-")</f>
        <v>-</v>
      </c>
      <c r="AF6" s="180" t="str">
        <f>IF(ISERR(FIND(AF$4,Stac!$S12))=FALSE,IF(ISERR(FIND(CONCATENATE(AF$4,"+"),Stac!$S12))=FALSE,IF(ISERR(FIND(CONCATENATE(AF$4,"++"),Stac!$S12))=FALSE,IF(ISERR(FIND(CONCATENATE(AF$4,"+++"),Stac!$S12))=FALSE,"+++","++"),"+"),"-"),"-")</f>
        <v>-</v>
      </c>
      <c r="AG6" s="180" t="str">
        <f>IF(ISERR(FIND(AG$4,Stac!$S12))=FALSE,IF(ISERR(FIND(CONCATENATE(AG$4,"+"),Stac!$S12))=FALSE,IF(ISERR(FIND(CONCATENATE(AG$4,"++"),Stac!$S12))=FALSE,IF(ISERR(FIND(CONCATENATE(AG$4,"+++"),Stac!$S12))=FALSE,"+++","++"),"+"),"-"),"-")</f>
        <v>-</v>
      </c>
      <c r="AH6" s="180" t="str">
        <f>IF(ISERR(FIND(AH$4,Stac!$S12))=FALSE,IF(ISERR(FIND(CONCATENATE(AH$4,"+"),Stac!$S12))=FALSE,IF(ISERR(FIND(CONCATENATE(AH$4,"++"),Stac!$S12))=FALSE,IF(ISERR(FIND(CONCATENATE(AH$4,"+++"),Stac!$S12))=FALSE,"+++","++"),"+"),"-"),"-")</f>
        <v>-</v>
      </c>
      <c r="AI6" s="180" t="str">
        <f>IF(ISERR(FIND(AI$4,Stac!$S12))=FALSE,IF(ISERR(FIND(CONCATENATE(AI$4,"+"),Stac!$S12))=FALSE,IF(ISERR(FIND(CONCATENATE(AI$4,"++"),Stac!$S12))=FALSE,IF(ISERR(FIND(CONCATENATE(AI$4,"+++"),Stac!$S12))=FALSE,"+++","++"),"+"),"-"),"-")</f>
        <v>-</v>
      </c>
      <c r="AJ6" s="180" t="str">
        <f>IF(ISERR(FIND(AJ$4,Stac!$S12))=FALSE,IF(ISERR(FIND(CONCATENATE(AJ$4,"+"),Stac!$S12))=FALSE,IF(ISERR(FIND(CONCATENATE(AJ$4,"++"),Stac!$S12))=FALSE,IF(ISERR(FIND(CONCATENATE(AJ$4,"+++"),Stac!$S12))=FALSE,"+++","++"),"+"),"-"),"-")</f>
        <v>-</v>
      </c>
      <c r="AK6" s="180" t="str">
        <f>IF(ISERR(FIND(AK$4,Stac!$S12))=FALSE,IF(ISERR(FIND(CONCATENATE(AK$4,"+"),Stac!$S12))=FALSE,IF(ISERR(FIND(CONCATENATE(AK$4,"++"),Stac!$S12))=FALSE,IF(ISERR(FIND(CONCATENATE(AK$4,"+++"),Stac!$S12))=FALSE,"+++","++"),"+"),"-"),"-")</f>
        <v>-</v>
      </c>
      <c r="AL6" s="180" t="str">
        <f>IF(ISERR(FIND(AL$4,Stac!$S12))=FALSE,IF(ISERR(FIND(CONCATENATE(AL$4,"+"),Stac!$S12))=FALSE,IF(ISERR(FIND(CONCATENATE(AL$4,"++"),Stac!$S12))=FALSE,IF(ISERR(FIND(CONCATENATE(AL$4,"+++"),Stac!$S12))=FALSE,"+++","++"),"+"),"-"),"-")</f>
        <v>-</v>
      </c>
      <c r="AM6" s="180" t="str">
        <f>IF(ISERR(FIND(AM$4,Stac!$S12))=FALSE,IF(ISERR(FIND(CONCATENATE(AM$4,"+"),Stac!$S12))=FALSE,IF(ISERR(FIND(CONCATENATE(AM$4,"++"),Stac!$S12))=FALSE,IF(ISERR(FIND(CONCATENATE(AM$4,"+++"),Stac!$S12))=FALSE,"+++","++"),"+"),"-"),"-")</f>
        <v>-</v>
      </c>
      <c r="AN6" s="180" t="str">
        <f>IF(ISERR(FIND(AN$4,Stac!$S12))=FALSE,IF(ISERR(FIND(CONCATENATE(AN$4,"+"),Stac!$S12))=FALSE,IF(ISERR(FIND(CONCATENATE(AN$4,"++"),Stac!$S12))=FALSE,IF(ISERR(FIND(CONCATENATE(AN$4,"+++"),Stac!$S12))=FALSE,"+++","++"),"+"),"-"),"-")</f>
        <v>-</v>
      </c>
      <c r="AO6" s="180" t="str">
        <f>IF(ISERR(FIND(AO$4,Stac!$S12))=FALSE,IF(ISERR(FIND(CONCATENATE(AO$4,"+"),Stac!$S12))=FALSE,IF(ISERR(FIND(CONCATENATE(AO$4,"++"),Stac!$S12))=FALSE,IF(ISERR(FIND(CONCATENATE(AO$4,"+++"),Stac!$S12))=FALSE,"+++","++"),"+"),"-"),"-")</f>
        <v>-</v>
      </c>
      <c r="AP6" s="180" t="str">
        <f>IF(ISERR(FIND(AP$4,Stac!$S12))=FALSE,IF(ISERR(FIND(CONCATENATE(AP$4,"+"),Stac!$S12))=FALSE,IF(ISERR(FIND(CONCATENATE(AP$4,"++"),Stac!$S12))=FALSE,IF(ISERR(FIND(CONCATENATE(AP$4,"+++"),Stac!$S12))=FALSE,"+++","++"),"+"),"-"),"-")</f>
        <v>-</v>
      </c>
      <c r="AQ6" s="180" t="str">
        <f>IF(ISERR(FIND(AQ$4,Stac!$S12))=FALSE,IF(ISERR(FIND(CONCATENATE(AQ$4,"+"),Stac!$S12))=FALSE,IF(ISERR(FIND(CONCATENATE(AQ$4,"++"),Stac!$S12))=FALSE,IF(ISERR(FIND(CONCATENATE(AQ$4,"+++"),Stac!$S12))=FALSE,"+++","++"),"+"),"-"),"-")</f>
        <v>-</v>
      </c>
      <c r="AR6" s="180"/>
      <c r="AS6" s="180"/>
      <c r="AT6" s="180"/>
      <c r="AU6" s="180"/>
      <c r="AV6" s="18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180" t="str">
        <f>IF(ISERR(FIND(AW$4,Stac!$T12))=FALSE,IF(ISERR(FIND(CONCATENATE(AW$4,"+"),Stac!$T12))=FALSE,IF(ISERR(FIND(CONCATENATE(AW$4,"++"),Stac!$T12))=FALSE,IF(ISERR(FIND(CONCATENATE(AW$4,"+++"),Stac!$T12))=FALSE,"+++","++"),"+"),"-"),"-")</f>
        <v>-</v>
      </c>
      <c r="AX6" s="180" t="str">
        <f>IF(ISERR(FIND(AX$4,Stac!$T12))=FALSE,IF(ISERR(FIND(CONCATENATE(AX$4,"+"),Stac!$T12))=FALSE,IF(ISERR(FIND(CONCATENATE(AX$4,"++"),Stac!$T12))=FALSE,IF(ISERR(FIND(CONCATENATE(AX$4,"+++"),Stac!$T12))=FALSE,"+++","++"),"+"),"-"),"-")</f>
        <v>-</v>
      </c>
      <c r="AY6" s="180" t="str">
        <f>IF(ISERR(FIND(AY$4,Stac!$T12))=FALSE,IF(ISERR(FIND(CONCATENATE(AY$4,"+"),Stac!$T12))=FALSE,IF(ISERR(FIND(CONCATENATE(AY$4,"++"),Stac!$T12))=FALSE,IF(ISERR(FIND(CONCATENATE(AY$4,"+++"),Stac!$T12))=FALSE,"+++","++"),"+"),"-"),"-")</f>
        <v>-</v>
      </c>
      <c r="AZ6" s="180" t="str">
        <f>IF(ISERR(FIND(AZ$4,Stac!$T12))=FALSE,IF(ISERR(FIND(CONCATENATE(AZ$4,"+"),Stac!$T12))=FALSE,IF(ISERR(FIND(CONCATENATE(AZ$4,"++"),Stac!$T12))=FALSE,IF(ISERR(FIND(CONCATENATE(AZ$4,"+++"),Stac!$T12))=FALSE,"+++","++"),"+"),"-"),"-")</f>
        <v>-</v>
      </c>
      <c r="BA6" s="180" t="str">
        <f>IF(ISERR(FIND(BA$4,Stac!$T12))=FALSE,IF(ISERR(FIND(CONCATENATE(BA$4,"+"),Stac!$T12))=FALSE,IF(ISERR(FIND(CONCATENATE(BA$4,"++"),Stac!$T12))=FALSE,IF(ISERR(FIND(CONCATENATE(BA$4,"+++"),Stac!$T12))=FALSE,"+++","++"),"+"),"-"),"-")</f>
        <v>-</v>
      </c>
      <c r="BB6" s="180" t="str">
        <f>IF(ISERR(FIND(BB$4,Stac!$T12))=FALSE,IF(ISERR(FIND(CONCATENATE(BB$4,"+"),Stac!$T12))=FALSE,IF(ISERR(FIND(CONCATENATE(BB$4,"++"),Stac!$T12))=FALSE,IF(ISERR(FIND(CONCATENATE(BB$4,"+++"),Stac!$T12))=FALSE,"+++","++"),"+"),"-"),"-")</f>
        <v>-</v>
      </c>
      <c r="BC6" s="180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180"/>
      <c r="BE6" s="180"/>
    </row>
    <row r="7" spans="1:57">
      <c r="A7" s="182" t="str">
        <f>Stac!C13</f>
        <v>Semestr 1: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2" t="str">
        <f>Stac!C13</f>
        <v>Semestr 1:</v>
      </c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2" t="str">
        <f>Stac!C13</f>
        <v>Semestr 1:</v>
      </c>
      <c r="AW7" s="183"/>
      <c r="AX7" s="183"/>
      <c r="AY7" s="254"/>
      <c r="AZ7" s="183"/>
      <c r="BA7" s="183"/>
      <c r="BB7" s="183"/>
      <c r="BC7" s="183"/>
      <c r="BD7" s="183"/>
      <c r="BE7" s="183"/>
    </row>
    <row r="8" spans="1:57" ht="63.75" hidden="1">
      <c r="A8" s="179" t="str">
        <f>Stac!C14</f>
        <v>Moduł kształcenia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2" t="str">
        <f>Stac!C14</f>
        <v>Moduł kształcenia</v>
      </c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2" t="str">
        <f>Stac!C14</f>
        <v>Moduł kształcenia</v>
      </c>
      <c r="AW8" s="183"/>
      <c r="AX8" s="183"/>
      <c r="AY8" s="182" t="str">
        <f>Stac!C14</f>
        <v>Moduł kształcenia</v>
      </c>
      <c r="AZ8" s="183"/>
      <c r="BA8" s="183"/>
      <c r="BB8" s="183"/>
      <c r="BC8" s="183"/>
      <c r="BD8" s="183"/>
      <c r="BE8" s="183"/>
    </row>
    <row r="9" spans="1:57">
      <c r="A9" s="179" t="str">
        <f>Stac!C15</f>
        <v>Systemy automatyki budynków</v>
      </c>
      <c r="B9" s="180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180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180" t="str">
        <f>IF(ISERR(FIND(D$4,Stac!$R15))=FALSE,IF(ISERR(FIND(CONCATENATE(D$4,"+"),Stac!$R15))=FALSE,IF(ISERR(FIND(CONCATENATE(D$4,"++"),Stac!$R15))=FALSE,IF(ISERR(FIND(CONCATENATE(D$4,"+++"),Stac!$R15))=FALSE,"+++","++"),"+")," ")," ")</f>
        <v>+++</v>
      </c>
      <c r="E9" s="180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180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9" s="180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9" s="180" t="str">
        <f>IF(ISERR(FIND(H$4,Stac!$R15))=FALSE,IF(ISERR(FIND(CONCATENATE(H$4,"+"),Stac!$R15))=FALSE,IF(ISERR(FIND(CONCATENATE(H$4,"++"),Stac!$R15))=FALSE,IF(ISERR(FIND(CONCATENATE(H$4,"+++"),Stac!$R15))=FALSE,"+++","++"),"+")," ")," ")</f>
        <v xml:space="preserve"> </v>
      </c>
      <c r="I9" s="180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180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180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180" t="str">
        <f>IF(ISERR(FIND(L$4,Stac!$R15))=FALSE,IF(ISERR(FIND(CONCATENATE(L$4,"+"),Stac!$R15))=FALSE,IF(ISERR(FIND(CONCATENATE(L$4,"++"),Stac!$R15))=FALSE,IF(ISERR(FIND(CONCATENATE(L$4,"+++"),Stac!$R15))=FALSE,"+++","++"),"+")," ")," ")</f>
        <v>++</v>
      </c>
      <c r="M9" s="180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9" s="180" t="str">
        <f>IF(ISERR(FIND(N$4,Stac!$R15))=FALSE,IF(ISERR(FIND(CONCATENATE(N$4,"+"),Stac!$R15))=FALSE,IF(ISERR(FIND(CONCATENATE(N$4,"++"),Stac!$R15))=FALSE,IF(ISERR(FIND(CONCATENATE(N$4,"+++"),Stac!$R15))=FALSE,"+++","++"),"+")," ")," ")</f>
        <v>+</v>
      </c>
      <c r="O9" s="180" t="str">
        <f>IF(ISERR(FIND(O$4,Stac!$R15))=FALSE,IF(ISERR(FIND(CONCATENATE(O$4,"+"),Stac!$R15))=FALSE,IF(ISERR(FIND(CONCATENATE(O$4,"++"),Stac!$R15))=FALSE,IF(ISERR(FIND(CONCATENATE(O$4,"+++"),Stac!$R15))=FALSE,"+++","++"),"+")," ")," ")</f>
        <v>+</v>
      </c>
      <c r="P9" s="180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180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180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180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181" t="str">
        <f>Stac!C15</f>
        <v>Systemy automatyki budynków</v>
      </c>
      <c r="U9" s="180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180" t="str">
        <f>IF(ISERR(FIND(V$4,Stac!$S15))=FALSE,IF(ISERR(FIND(CONCATENATE(V$4,"+"),Stac!$S15))=FALSE,IF(ISERR(FIND(CONCATENATE(V$4,"++"),Stac!$S15))=FALSE,IF(ISERR(FIND(CONCATENATE(V$4,"+++"),Stac!$S15))=FALSE,"+++","++"),"+")," ")," ")</f>
        <v>++</v>
      </c>
      <c r="W9" s="180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180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180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180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180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180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180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9" s="180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9" s="180" t="str">
        <f>IF(ISERR(FIND(AE$4,Stac!$S15))=FALSE,IF(ISERR(FIND(CONCATENATE(AE$4,"+"),Stac!$S15))=FALSE,IF(ISERR(FIND(CONCATENATE(AE$4,"++"),Stac!$S15))=FALSE,IF(ISERR(FIND(CONCATENATE(AE$4,"+++"),Stac!$S15))=FALSE,"+++","++"),"+")," ")," ")</f>
        <v xml:space="preserve"> </v>
      </c>
      <c r="AF9" s="180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180" t="str">
        <f>IF(ISERR(FIND(AG$4,Stac!$S15))=FALSE,IF(ISERR(FIND(CONCATENATE(AG$4,"+"),Stac!$S15))=FALSE,IF(ISERR(FIND(CONCATENATE(AG$4,"++"),Stac!$S15))=FALSE,IF(ISERR(FIND(CONCATENATE(AG$4,"+++"),Stac!$S15))=FALSE,"+++","++"),"+")," ")," ")</f>
        <v>+++</v>
      </c>
      <c r="AH9" s="180" t="str">
        <f>IF(ISERR(FIND(AH$4,Stac!$S15))=FALSE,IF(ISERR(FIND(CONCATENATE(AH$4,"+"),Stac!$S15))=FALSE,IF(ISERR(FIND(CONCATENATE(AH$4,"++"),Stac!$S15))=FALSE,IF(ISERR(FIND(CONCATENATE(AH$4,"+++"),Stac!$S15))=FALSE,"+++","++"),"+")," ")," ")</f>
        <v>+</v>
      </c>
      <c r="AI9" s="180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180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180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180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180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180" t="str">
        <f>IF(ISERR(FIND(AN$4,Stac!$S15))=FALSE,IF(ISERR(FIND(CONCATENATE(AN$4,"+"),Stac!$S15))=FALSE,IF(ISERR(FIND(CONCATENATE(AN$4,"++"),Stac!$S15))=FALSE,IF(ISERR(FIND(CONCATENATE(AN$4,"+++"),Stac!$S15))=FALSE,"+++","++"),"+")," ")," ")</f>
        <v>+</v>
      </c>
      <c r="AO9" s="180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180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180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180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180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180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180" t="str">
        <f>IF(ISERR(FIND(AU$4,Stac!$S15))=FALSE,IF(ISERR(FIND(CONCATENATE(AU$4,"+"),Stac!$S15))=FALSE,IF(ISERR(FIND(CONCATENATE(AU$4,"++"),Stac!$S15))=FALSE,IF(ISERR(FIND(CONCATENATE(AU$4,"+++"),Stac!$S15))=FALSE,"+++","++"),"+")," ")," ")</f>
        <v>+</v>
      </c>
      <c r="AV9" s="181" t="str">
        <f>Stac!C15</f>
        <v>Systemy automatyki budynków</v>
      </c>
      <c r="AW9" s="180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9" s="180" t="str">
        <f>IF(ISERR(FIND(AX$4,Stac!$T15))=FALSE,IF(ISERR(FIND(CONCATENATE(AX$4,"+"),Stac!$T15))=FALSE,IF(ISERR(FIND(CONCATENATE(AX$4,"++"),Stac!$T15))=FALSE,IF(ISERR(FIND(CONCATENATE(AX$4,"+++"),Stac!$T15))=FALSE,"+++","++"),"+")," ")," ")</f>
        <v>+</v>
      </c>
      <c r="AY9" s="180" t="str">
        <f>IF(ISERR(FIND(AY$4,Stac!$T15))=FALSE,IF(ISERR(FIND(CONCATENATE(AY$4,"+"),Stac!$T15))=FALSE,IF(ISERR(FIND(CONCATENATE(AY$4,"++"),Stac!$T15))=FALSE,IF(ISERR(FIND(CONCATENATE(AY$4,"+++"),Stac!$T15))=FALSE,"+++","++"),"+")," ")," ")</f>
        <v>+</v>
      </c>
      <c r="AZ9" s="180" t="str">
        <f>IF(ISERR(FIND(AZ$4,Stac!$T15))=FALSE,IF(ISERR(FIND(CONCATENATE(AZ$4,"+"),Stac!$T15))=FALSE,IF(ISERR(FIND(CONCATENATE(AZ$4,"++"),Stac!$T15))=FALSE,IF(ISERR(FIND(CONCATENATE(AZ$4,"+++"),Stac!$T15))=FALSE,"+++","++"),"+")," ")," ")</f>
        <v>++</v>
      </c>
      <c r="BA9" s="180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180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180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9" s="180" t="str">
        <f>IF(ISERR(FIND(BD$4,Stac!$T15))=0,IF(ISERR(FIND(CONCATENATE(BD$4,"+"),Stac!$T15))=0,IF(ISERR(FIND(CONCATENATE(BD$4,"++"),Stac!$T15))=0,IF(ISERR(FIND(CONCATENATE(BD$4,"+++"),Stac!$T15))=0,"+++","++"),"+"),"-"),"-")</f>
        <v>-</v>
      </c>
      <c r="BE9" s="180" t="str">
        <f>IF(ISERR(FIND(BE$4,Stac!$T15))=0,IF(ISERR(FIND(CONCATENATE(BE$4,"+"),Stac!$T15))=0,IF(ISERR(FIND(CONCATENATE(BE$4,"++"),Stac!$T15))=0,IF(ISERR(FIND(CONCATENATE(BE$4,"+++"),Stac!$T15))=0,"+++","++"),"+"),"-"),"-")</f>
        <v>-</v>
      </c>
    </row>
    <row r="10" spans="1:57">
      <c r="A10" s="179" t="str">
        <f>Stac!C16</f>
        <v>Sterowanie robotów manipulacyjnych</v>
      </c>
      <c r="B10" s="180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180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180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180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180" t="str">
        <f>IF(ISERR(FIND(F$4,Stac!$R16))=FALSE,IF(ISERR(FIND(CONCATENATE(F$4,"+"),Stac!$R16))=FALSE,IF(ISERR(FIND(CONCATENATE(F$4,"++"),Stac!$R16))=FALSE,IF(ISERR(FIND(CONCATENATE(F$4,"+++"),Stac!$R16))=FALSE,"+++","++"),"+")," ")," ")</f>
        <v>+</v>
      </c>
      <c r="G10" s="180" t="str">
        <f>IF(ISERR(FIND(G$4,Stac!$R16))=FALSE,IF(ISERR(FIND(CONCATENATE(G$4,"+"),Stac!$R16))=FALSE,IF(ISERR(FIND(CONCATENATE(G$4,"++"),Stac!$R16))=FALSE,IF(ISERR(FIND(CONCATENATE(G$4,"+++"),Stac!$R16))=FALSE,"+++","++"),"+")," ")," ")</f>
        <v xml:space="preserve"> </v>
      </c>
      <c r="H10" s="180" t="str">
        <f>IF(ISERR(FIND(H$4,Stac!$R16))=FALSE,IF(ISERR(FIND(CONCATENATE(H$4,"+"),Stac!$R16))=FALSE,IF(ISERR(FIND(CONCATENATE(H$4,"++"),Stac!$R16))=FALSE,IF(ISERR(FIND(CONCATENATE(H$4,"+++"),Stac!$R16))=FALSE,"+++","++"),"+")," ")," ")</f>
        <v>++</v>
      </c>
      <c r="I10" s="180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180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180" t="str">
        <f>IF(ISERR(FIND(K$4,Stac!$R16))=FALSE,IF(ISERR(FIND(CONCATENATE(K$4,"+"),Stac!$R16))=FALSE,IF(ISERR(FIND(CONCATENATE(K$4,"++"),Stac!$R16))=FALSE,IF(ISERR(FIND(CONCATENATE(K$4,"+++"),Stac!$R16))=FALSE,"+++","++"),"+")," ")," ")</f>
        <v>+++</v>
      </c>
      <c r="L10" s="180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10" s="180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180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180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180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10" s="180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180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180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181" t="str">
        <f>Stac!C16</f>
        <v>Sterowanie robotów manipulacyjnych</v>
      </c>
      <c r="U10" s="180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180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180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180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180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180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180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180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180" t="str">
        <f>IF(ISERR(FIND(AC$4,Stac!$S16))=FALSE,IF(ISERR(FIND(CONCATENATE(AC$4,"+"),Stac!$S16))=FALSE,IF(ISERR(FIND(CONCATENATE(AC$4,"++"),Stac!$S16))=FALSE,IF(ISERR(FIND(CONCATENATE(AC$4,"+++"),Stac!$S16))=FALSE,"+++","++"),"+")," ")," ")</f>
        <v>++</v>
      </c>
      <c r="AD10" s="180" t="str">
        <f>IF(ISERR(FIND(AD$4,Stac!$S16))=FALSE,IF(ISERR(FIND(CONCATENATE(AD$4,"+"),Stac!$S16))=FALSE,IF(ISERR(FIND(CONCATENATE(AD$4,"++"),Stac!$S16))=FALSE,IF(ISERR(FIND(CONCATENATE(AD$4,"+++"),Stac!$S16))=FALSE,"+++","++"),"+")," ")," ")</f>
        <v>+++</v>
      </c>
      <c r="AE10" s="180" t="str">
        <f>IF(ISERR(FIND(AE$4,Stac!$S16))=FALSE,IF(ISERR(FIND(CONCATENATE(AE$4,"+"),Stac!$S16))=FALSE,IF(ISERR(FIND(CONCATENATE(AE$4,"++"),Stac!$S16))=FALSE,IF(ISERR(FIND(CONCATENATE(AE$4,"+++"),Stac!$S16))=FALSE,"+++","++"),"+")," ")," ")</f>
        <v xml:space="preserve"> </v>
      </c>
      <c r="AF10" s="180" t="str">
        <f>IF(ISERR(FIND(AF$4,Stac!$S16))=FALSE,IF(ISERR(FIND(CONCATENATE(AF$4,"+"),Stac!$S16))=FALSE,IF(ISERR(FIND(CONCATENATE(AF$4,"++"),Stac!$S16))=FALSE,IF(ISERR(FIND(CONCATENATE(AF$4,"+++"),Stac!$S16))=FALSE,"+++","++"),"+")," ")," ")</f>
        <v xml:space="preserve"> </v>
      </c>
      <c r="AG10" s="180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10" s="180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180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180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10" s="180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180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180" t="str">
        <f>IF(ISERR(FIND(AM$4,Stac!$S16))=FALSE,IF(ISERR(FIND(CONCATENATE(AM$4,"+"),Stac!$S16))=FALSE,IF(ISERR(FIND(CONCATENATE(AM$4,"++"),Stac!$S16))=FALSE,IF(ISERR(FIND(CONCATENATE(AM$4,"+++"),Stac!$S16))=FALSE,"+++","++"),"+")," ")," ")</f>
        <v>+</v>
      </c>
      <c r="AN10" s="180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180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180" t="str">
        <f>IF(ISERR(FIND(AP$4,Stac!$S16))=FALSE,IF(ISERR(FIND(CONCATENATE(AP$4,"+"),Stac!$S16))=FALSE,IF(ISERR(FIND(CONCATENATE(AP$4,"++"),Stac!$S16))=FALSE,IF(ISERR(FIND(CONCATENATE(AP$4,"+++"),Stac!$S16))=FALSE,"+++","++"),"+")," ")," ")</f>
        <v>+</v>
      </c>
      <c r="AQ10" s="180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180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180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10" s="180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180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181" t="str">
        <f>Stac!C16</f>
        <v>Sterowanie robotów manipulacyjnych</v>
      </c>
      <c r="AW10" s="180" t="str">
        <f>IF(ISERR(FIND(AW$4,Stac!$T16))=FALSE,IF(ISERR(FIND(CONCATENATE(AW$4,"+"),Stac!$T16))=FALSE,IF(ISERR(FIND(CONCATENATE(AW$4,"++"),Stac!$T16))=FALSE,IF(ISERR(FIND(CONCATENATE(AW$4,"+++"),Stac!$T16))=FALSE,"+++","++"),"+")," ")," ")</f>
        <v xml:space="preserve"> </v>
      </c>
      <c r="AX10" s="180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180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180" t="str">
        <f>IF(ISERR(FIND(AZ$4,Stac!$T16))=FALSE,IF(ISERR(FIND(CONCATENATE(AZ$4,"+"),Stac!$T16))=FALSE,IF(ISERR(FIND(CONCATENATE(AZ$4,"++"),Stac!$T16))=FALSE,IF(ISERR(FIND(CONCATENATE(AZ$4,"+++"),Stac!$T16))=FALSE,"+++","++"),"+")," ")," ")</f>
        <v>+</v>
      </c>
      <c r="BA10" s="180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180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180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180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180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>
      <c r="A11" s="179" t="str">
        <f>Stac!C17</f>
        <v>Sztuczne sieci neuronowe</v>
      </c>
      <c r="B11" s="180" t="str">
        <f>IF(ISERR(FIND(B$4,Stac!$R17))=FALSE,IF(ISERR(FIND(CONCATENATE(B$4,"+"),Stac!$R17))=FALSE,IF(ISERR(FIND(CONCATENATE(B$4,"++"),Stac!$R17))=FALSE,IF(ISERR(FIND(CONCATENATE(B$4,"+++"),Stac!$R17))=FALSE,"+++","++"),"+")," ")," ")</f>
        <v xml:space="preserve"> </v>
      </c>
      <c r="C11" s="180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180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180" t="str">
        <f>IF(ISERR(FIND(E$4,Stac!$R17))=FALSE,IF(ISERR(FIND(CONCATENATE(E$4,"+"),Stac!$R17))=FALSE,IF(ISERR(FIND(CONCATENATE(E$4,"++"),Stac!$R17))=FALSE,IF(ISERR(FIND(CONCATENATE(E$4,"+++"),Stac!$R17))=FALSE,"+++","++"),"+")," ")," ")</f>
        <v>+++</v>
      </c>
      <c r="F11" s="180" t="str">
        <f>IF(ISERR(FIND(F$4,Stac!$R17))=FALSE,IF(ISERR(FIND(CONCATENATE(F$4,"+"),Stac!$R17))=FALSE,IF(ISERR(FIND(CONCATENATE(F$4,"++"),Stac!$R17))=FALSE,IF(ISERR(FIND(CONCATENATE(F$4,"+++"),Stac!$R17))=FALSE,"+++","++"),"+")," ")," ")</f>
        <v>+++</v>
      </c>
      <c r="G11" s="180" t="str">
        <f>IF(ISERR(FIND(G$4,Stac!$R17))=FALSE,IF(ISERR(FIND(CONCATENATE(G$4,"+"),Stac!$R17))=FALSE,IF(ISERR(FIND(CONCATENATE(G$4,"++"),Stac!$R17))=FALSE,IF(ISERR(FIND(CONCATENATE(G$4,"+++"),Stac!$R17))=FALSE,"+++","++"),"+")," ")," ")</f>
        <v>++</v>
      </c>
      <c r="H11" s="180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180" t="str">
        <f>IF(ISERR(FIND(I$4,Stac!$R17))=FALSE,IF(ISERR(FIND(CONCATENATE(I$4,"+"),Stac!$R17))=FALSE,IF(ISERR(FIND(CONCATENATE(I$4,"++"),Stac!$R17))=FALSE,IF(ISERR(FIND(CONCATENATE(I$4,"+++"),Stac!$R17))=FALSE,"+++","++"),"+")," ")," ")</f>
        <v>++</v>
      </c>
      <c r="J11" s="180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180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180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180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180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180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180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180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180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180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181" t="str">
        <f>Stac!C17</f>
        <v>Sztuczne sieci neuronowe</v>
      </c>
      <c r="U11" s="180" t="str">
        <f>IF(ISERR(FIND(U$4,Stac!$S17))=FALSE,IF(ISERR(FIND(CONCATENATE(U$4,"+"),Stac!$S17))=FALSE,IF(ISERR(FIND(CONCATENATE(U$4,"++"),Stac!$S17))=FALSE,IF(ISERR(FIND(CONCATENATE(U$4,"+++"),Stac!$S17))=FALSE,"+++","++"),"+")," ")," ")</f>
        <v>++</v>
      </c>
      <c r="V11" s="180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180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180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180" t="str">
        <f>IF(ISERR(FIND(Y$4,Stac!$S17))=FALSE,IF(ISERR(FIND(CONCATENATE(Y$4,"+"),Stac!$S17))=FALSE,IF(ISERR(FIND(CONCATENATE(Y$4,"++"),Stac!$S17))=FALSE,IF(ISERR(FIND(CONCATENATE(Y$4,"+++"),Stac!$S17))=FALSE,"+++","++"),"+")," ")," ")</f>
        <v>++</v>
      </c>
      <c r="Z11" s="180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180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180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180" t="str">
        <f>IF(ISERR(FIND(AC$4,Stac!$S17))=FALSE,IF(ISERR(FIND(CONCATENATE(AC$4,"+"),Stac!$S17))=FALSE,IF(ISERR(FIND(CONCATENATE(AC$4,"++"),Stac!$S17))=FALSE,IF(ISERR(FIND(CONCATENATE(AC$4,"+++"),Stac!$S17))=FALSE,"+++","++"),"+")," ")," ")</f>
        <v xml:space="preserve"> </v>
      </c>
      <c r="AD11" s="180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180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180" t="str">
        <f>IF(ISERR(FIND(AF$4,Stac!$S17))=FALSE,IF(ISERR(FIND(CONCATENATE(AF$4,"+"),Stac!$S17))=FALSE,IF(ISERR(FIND(CONCATENATE(AF$4,"++"),Stac!$S17))=FALSE,IF(ISERR(FIND(CONCATENATE(AF$4,"+++"),Stac!$S17))=FALSE,"+++","++"),"+")," ")," ")</f>
        <v>++</v>
      </c>
      <c r="AG11" s="180" t="str">
        <f>IF(ISERR(FIND(AG$4,Stac!$S17))=FALSE,IF(ISERR(FIND(CONCATENATE(AG$4,"+"),Stac!$S17))=FALSE,IF(ISERR(FIND(CONCATENATE(AG$4,"++"),Stac!$S17))=FALSE,IF(ISERR(FIND(CONCATENATE(AG$4,"+++"),Stac!$S17))=FALSE,"+++","++"),"+")," ")," ")</f>
        <v>++</v>
      </c>
      <c r="AH11" s="180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180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180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180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180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180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180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180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1" s="180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180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180" t="str">
        <f>IF(ISERR(FIND(AR$4,Stac!$S17))=FALSE,IF(ISERR(FIND(CONCATENATE(AR$4,"+"),Stac!$S17))=FALSE,IF(ISERR(FIND(CONCATENATE(AR$4,"++"),Stac!$S17))=FALSE,IF(ISERR(FIND(CONCATENATE(AR$4,"+++"),Stac!$S17))=FALSE,"+++","++"),"+")," ")," ")</f>
        <v>+++</v>
      </c>
      <c r="AS11" s="180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180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180" t="str">
        <f>IF(ISERR(FIND(AU$4,Stac!$S17))=FALSE,IF(ISERR(FIND(CONCATENATE(AU$4,"+"),Stac!$S17))=FALSE,IF(ISERR(FIND(CONCATENATE(AU$4,"++"),Stac!$S17))=FALSE,IF(ISERR(FIND(CONCATENATE(AU$4,"+++"),Stac!$S17))=FALSE,"+++","++"),"+")," ")," ")</f>
        <v xml:space="preserve"> </v>
      </c>
      <c r="AV11" s="181" t="str">
        <f>Stac!C17</f>
        <v>Sztuczne sieci neuronowe</v>
      </c>
      <c r="AW11" s="180" t="str">
        <f>IF(ISERR(FIND(AW$4,Stac!$T17))=FALSE,IF(ISERR(FIND(CONCATENATE(AW$4,"+"),Stac!$T17))=FALSE,IF(ISERR(FIND(CONCATENATE(AW$4,"++"),Stac!$T17))=FALSE,IF(ISERR(FIND(CONCATENATE(AW$4,"+++"),Stac!$T17))=FALSE,"+++","++"),"+")," ")," ")</f>
        <v>++</v>
      </c>
      <c r="AX11" s="180" t="str">
        <f>IF(ISERR(FIND(AX$4,Stac!$T17))=FALSE,IF(ISERR(FIND(CONCATENATE(AX$4,"+"),Stac!$T17))=FALSE,IF(ISERR(FIND(CONCATENATE(AX$4,"++"),Stac!$T17))=FALSE,IF(ISERR(FIND(CONCATENATE(AX$4,"+++"),Stac!$T17))=FALSE,"+++","++"),"+")," ")," ")</f>
        <v xml:space="preserve"> </v>
      </c>
      <c r="AY11" s="180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180" t="str">
        <f>IF(ISERR(FIND(AZ$4,Stac!$T17))=FALSE,IF(ISERR(FIND(CONCATENATE(AZ$4,"+"),Stac!$T17))=FALSE,IF(ISERR(FIND(CONCATENATE(AZ$4,"++"),Stac!$T17))=FALSE,IF(ISERR(FIND(CONCATENATE(AZ$4,"+++"),Stac!$T17))=FALSE,"+++","++"),"+")," ")," ")</f>
        <v>+</v>
      </c>
      <c r="BA11" s="180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180" t="str">
        <f>IF(ISERR(FIND(BB$4,Stac!$T17))=FALSE,IF(ISERR(FIND(CONCATENATE(BB$4,"+"),Stac!$T17))=FALSE,IF(ISERR(FIND(CONCATENATE(BB$4,"++"),Stac!$T17))=FALSE,IF(ISERR(FIND(CONCATENATE(BB$4,"+++"),Stac!$T17))=FALSE,"+++","++"),"+")," ")," ")</f>
        <v>+</v>
      </c>
      <c r="BC11" s="180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180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180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25.5">
      <c r="A12" s="179" t="str">
        <f>Stac!C18</f>
        <v>Systemy pomiarowe w automatyce i robotyce</v>
      </c>
      <c r="B12" s="180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180" t="str">
        <f>IF(ISERR(FIND(C$4,Stac!$R18))=FALSE,IF(ISERR(FIND(CONCATENATE(C$4,"+"),Stac!$R18))=FALSE,IF(ISERR(FIND(CONCATENATE(C$4,"++"),Stac!$R18))=FALSE,IF(ISERR(FIND(CONCATENATE(C$4,"+++"),Stac!$R18))=FALSE,"+++","++"),"+")," ")," ")</f>
        <v xml:space="preserve"> </v>
      </c>
      <c r="D12" s="180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180" t="str">
        <f>IF(ISERR(FIND(E$4,Stac!$R18))=FALSE,IF(ISERR(FIND(CONCATENATE(E$4,"+"),Stac!$R18))=FALSE,IF(ISERR(FIND(CONCATENATE(E$4,"++"),Stac!$R18))=FALSE,IF(ISERR(FIND(CONCATENATE(E$4,"+++"),Stac!$R18))=FALSE,"+++","++"),"+")," ")," ")</f>
        <v>+++</v>
      </c>
      <c r="F12" s="180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180" t="str">
        <f>IF(ISERR(FIND(G$4,Stac!$R18))=FALSE,IF(ISERR(FIND(CONCATENATE(G$4,"+"),Stac!$R18))=FALSE,IF(ISERR(FIND(CONCATENATE(G$4,"++"),Stac!$R18))=FALSE,IF(ISERR(FIND(CONCATENATE(G$4,"+++"),Stac!$R18))=FALSE,"+++","++"),"+")," ")," ")</f>
        <v>+</v>
      </c>
      <c r="H12" s="180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180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180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2" s="180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180" t="str">
        <f>IF(ISERR(FIND(L$4,Stac!$R18))=FALSE,IF(ISERR(FIND(CONCATENATE(L$4,"+"),Stac!$R18))=FALSE,IF(ISERR(FIND(CONCATENATE(L$4,"++"),Stac!$R18))=FALSE,IF(ISERR(FIND(CONCATENATE(L$4,"+++"),Stac!$R18))=FALSE,"+++","++"),"+")," ")," ")</f>
        <v>+</v>
      </c>
      <c r="M12" s="180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180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180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180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180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180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180" t="str">
        <f>IF(ISERR(FIND(S$4,Stac!$R18))=FALSE,IF(ISERR(FIND(CONCATENATE(S$4,"+"),Stac!$R18))=FALSE,IF(ISERR(FIND(CONCATENATE(S$4,"++"),Stac!$R18))=FALSE,IF(ISERR(FIND(CONCATENATE(S$4,"+++"),Stac!$R18))=FALSE,"+++","++"),"+")," ")," ")</f>
        <v>+</v>
      </c>
      <c r="T12" s="181" t="str">
        <f>Stac!C18</f>
        <v>Systemy pomiarowe w automatyce i robotyce</v>
      </c>
      <c r="U12" s="180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180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180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180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180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180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180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180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180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180" t="str">
        <f>IF(ISERR(FIND(AD$4,Stac!$S18))=FALSE,IF(ISERR(FIND(CONCATENATE(AD$4,"+"),Stac!$S18))=FALSE,IF(ISERR(FIND(CONCATENATE(AD$4,"++"),Stac!$S18))=FALSE,IF(ISERR(FIND(CONCATENATE(AD$4,"+++"),Stac!$S18))=FALSE,"+++","++"),"+")," ")," ")</f>
        <v xml:space="preserve"> </v>
      </c>
      <c r="AE12" s="180" t="str">
        <f>IF(ISERR(FIND(AE$4,Stac!$S18))=FALSE,IF(ISERR(FIND(CONCATENATE(AE$4,"+"),Stac!$S18))=FALSE,IF(ISERR(FIND(CONCATENATE(AE$4,"++"),Stac!$S18))=FALSE,IF(ISERR(FIND(CONCATENATE(AE$4,"+++"),Stac!$S18))=FALSE,"+++","++"),"+")," ")," ")</f>
        <v>+</v>
      </c>
      <c r="AF12" s="180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180" t="str">
        <f>IF(ISERR(FIND(AG$4,Stac!$S18))=FALSE,IF(ISERR(FIND(CONCATENATE(AG$4,"+"),Stac!$S18))=FALSE,IF(ISERR(FIND(CONCATENATE(AG$4,"++"),Stac!$S18))=FALSE,IF(ISERR(FIND(CONCATENATE(AG$4,"+++"),Stac!$S18))=FALSE,"+++","++"),"+")," ")," ")</f>
        <v>+</v>
      </c>
      <c r="AH12" s="180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180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2" s="180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2" s="180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180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180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180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180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180" t="str">
        <f>IF(ISERR(FIND(AP$4,Stac!$S18))=FALSE,IF(ISERR(FIND(CONCATENATE(AP$4,"+"),Stac!$S18))=FALSE,IF(ISERR(FIND(CONCATENATE(AP$4,"++"),Stac!$S18))=FALSE,IF(ISERR(FIND(CONCATENATE(AP$4,"+++"),Stac!$S18))=FALSE,"+++","++"),"+")," ")," ")</f>
        <v>+</v>
      </c>
      <c r="AQ12" s="180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180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180" t="str">
        <f>IF(ISERR(FIND(AS$4,Stac!$S18))=FALSE,IF(ISERR(FIND(CONCATENATE(AS$4,"+"),Stac!$S18))=FALSE,IF(ISERR(FIND(CONCATENATE(AS$4,"++"),Stac!$S18))=FALSE,IF(ISERR(FIND(CONCATENATE(AS$4,"+++"),Stac!$S18))=FALSE,"+++","++"),"+")," ")," ")</f>
        <v xml:space="preserve"> </v>
      </c>
      <c r="AT12" s="180" t="str">
        <f>IF(ISERR(FIND(AT$4,Stac!$S18))=FALSE,IF(ISERR(FIND(CONCATENATE(AT$4,"+"),Stac!$S18))=FALSE,IF(ISERR(FIND(CONCATENATE(AT$4,"++"),Stac!$S18))=FALSE,IF(ISERR(FIND(CONCATENATE(AT$4,"+++"),Stac!$S18))=FALSE,"+++","++"),"+")," ")," ")</f>
        <v>+</v>
      </c>
      <c r="AU12" s="180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181" t="str">
        <f>Stac!C18</f>
        <v>Systemy pomiarowe w automatyce i robotyce</v>
      </c>
      <c r="AW12" s="180" t="str">
        <f>IF(ISERR(FIND(AW$4,Stac!$T18))=FALSE,IF(ISERR(FIND(CONCATENATE(AW$4,"+"),Stac!$T18))=FALSE,IF(ISERR(FIND(CONCATENATE(AW$4,"++"),Stac!$T18))=FALSE,IF(ISERR(FIND(CONCATENATE(AW$4,"+++"),Stac!$T18))=FALSE,"+++","++"),"+")," ")," ")</f>
        <v xml:space="preserve"> </v>
      </c>
      <c r="AX12" s="180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180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180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180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180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180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180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180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>
      <c r="A13" s="179" t="str">
        <f>Stac!C19</f>
        <v>Zaawansowana automatyka procesowa</v>
      </c>
      <c r="B13" s="180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3" s="180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3" s="180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180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180" t="str">
        <f>IF(ISERR(FIND(F$4,Stac!$R19))=FALSE,IF(ISERR(FIND(CONCATENATE(F$4,"+"),Stac!$R19))=FALSE,IF(ISERR(FIND(CONCATENATE(F$4,"++"),Stac!$R19))=FALSE,IF(ISERR(FIND(CONCATENATE(F$4,"+++"),Stac!$R19))=FALSE,"+++","++"),"+")," ")," ")</f>
        <v xml:space="preserve"> </v>
      </c>
      <c r="G13" s="180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180" t="str">
        <f>IF(ISERR(FIND(H$4,Stac!$R19))=FALSE,IF(ISERR(FIND(CONCATENATE(H$4,"+"),Stac!$R19))=FALSE,IF(ISERR(FIND(CONCATENATE(H$4,"++"),Stac!$R19))=FALSE,IF(ISERR(FIND(CONCATENATE(H$4,"+++"),Stac!$R19))=FALSE,"+++","++"),"+")," ")," ")</f>
        <v>++</v>
      </c>
      <c r="I13" s="180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180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3" s="180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180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3" s="180" t="str">
        <f>IF(ISERR(FIND(M$4,Stac!$R19))=FALSE,IF(ISERR(FIND(CONCATENATE(M$4,"+"),Stac!$R19))=FALSE,IF(ISERR(FIND(CONCATENATE(M$4,"++"),Stac!$R19))=FALSE,IF(ISERR(FIND(CONCATENATE(M$4,"+++"),Stac!$R19))=FALSE,"+++","++"),"+")," ")," ")</f>
        <v>++</v>
      </c>
      <c r="N13" s="180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3" s="180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180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180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180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180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181" t="str">
        <f>Stac!C19</f>
        <v>Zaawansowana automatyka procesowa</v>
      </c>
      <c r="U13" s="180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180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180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180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180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180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180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180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3" s="180" t="str">
        <f>IF(ISERR(FIND(AC$4,Stac!$S19))=FALSE,IF(ISERR(FIND(CONCATENATE(AC$4,"+"),Stac!$S19))=FALSE,IF(ISERR(FIND(CONCATENATE(AC$4,"++"),Stac!$S19))=FALSE,IF(ISERR(FIND(CONCATENATE(AC$4,"+++"),Stac!$S19))=FALSE,"+++","++"),"+")," ")," ")</f>
        <v>+++</v>
      </c>
      <c r="AD13" s="180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3" s="180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180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3" s="180" t="str">
        <f>IF(ISERR(FIND(AG$4,Stac!$S19))=FALSE,IF(ISERR(FIND(CONCATENATE(AG$4,"+"),Stac!$S19))=FALSE,IF(ISERR(FIND(CONCATENATE(AG$4,"++"),Stac!$S19))=FALSE,IF(ISERR(FIND(CONCATENATE(AG$4,"+++"),Stac!$S19))=FALSE,"+++","++"),"+")," ")," ")</f>
        <v>+</v>
      </c>
      <c r="AH13" s="180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180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180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180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180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180" t="str">
        <f>IF(ISERR(FIND(AM$4,Stac!$S19))=FALSE,IF(ISERR(FIND(CONCATENATE(AM$4,"+"),Stac!$S19))=FALSE,IF(ISERR(FIND(CONCATENATE(AM$4,"++"),Stac!$S19))=FALSE,IF(ISERR(FIND(CONCATENATE(AM$4,"+++"),Stac!$S19))=FALSE,"+++","++"),"+")," ")," ")</f>
        <v>+</v>
      </c>
      <c r="AN13" s="180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180" t="str">
        <f>IF(ISERR(FIND(AO$4,Stac!$S19))=FALSE,IF(ISERR(FIND(CONCATENATE(AO$4,"+"),Stac!$S19))=FALSE,IF(ISERR(FIND(CONCATENATE(AO$4,"++"),Stac!$S19))=FALSE,IF(ISERR(FIND(CONCATENATE(AO$4,"+++"),Stac!$S19))=FALSE,"+++","++"),"+")," ")," ")</f>
        <v>+</v>
      </c>
      <c r="AP13" s="180" t="str">
        <f>IF(ISERR(FIND(AP$4,Stac!$S19))=FALSE,IF(ISERR(FIND(CONCATENATE(AP$4,"+"),Stac!$S19))=FALSE,IF(ISERR(FIND(CONCATENATE(AP$4,"++"),Stac!$S19))=FALSE,IF(ISERR(FIND(CONCATENATE(AP$4,"+++"),Stac!$S19))=FALSE,"+++","++"),"+")," ")," ")</f>
        <v xml:space="preserve"> </v>
      </c>
      <c r="AQ13" s="180" t="str">
        <f>IF(ISERR(FIND(AQ$4,Stac!$S19))=FALSE,IF(ISERR(FIND(CONCATENATE(AQ$4,"+"),Stac!$S19))=FALSE,IF(ISERR(FIND(CONCATENATE(AQ$4,"++"),Stac!$S19))=FALSE,IF(ISERR(FIND(CONCATENATE(AQ$4,"+++"),Stac!$S19))=FALSE,"+++","++"),"+")," ")," ")</f>
        <v>+++</v>
      </c>
      <c r="AR13" s="180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180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3" s="180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3" s="180" t="str">
        <f>IF(ISERR(FIND(AU$4,Stac!$S19))=FALSE,IF(ISERR(FIND(CONCATENATE(AU$4,"+"),Stac!$S19))=FALSE,IF(ISERR(FIND(CONCATENATE(AU$4,"++"),Stac!$S19))=FALSE,IF(ISERR(FIND(CONCATENATE(AU$4,"+++"),Stac!$S19))=FALSE,"+++","++"),"+")," ")," ")</f>
        <v>+</v>
      </c>
      <c r="AV13" s="181" t="str">
        <f>Stac!C19</f>
        <v>Zaawansowana automatyka procesowa</v>
      </c>
      <c r="AW13" s="180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3" s="180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180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180" t="str">
        <f>IF(ISERR(FIND(AZ$4,Stac!$T19))=FALSE,IF(ISERR(FIND(CONCATENATE(AZ$4,"+"),Stac!$T19))=FALSE,IF(ISERR(FIND(CONCATENATE(AZ$4,"++"),Stac!$T19))=FALSE,IF(ISERR(FIND(CONCATENATE(AZ$4,"+++"),Stac!$T19))=FALSE,"+++","++"),"+")," ")," ")</f>
        <v>+</v>
      </c>
      <c r="BA13" s="180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180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180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180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180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>
      <c r="A14" s="179" t="str">
        <f>Stac!C20</f>
        <v>Sterowanie adaptacyjne</v>
      </c>
      <c r="B14" s="180" t="str">
        <f>IF(ISERR(FIND(B$4,Stac!$R20))=FALSE,IF(ISERR(FIND(CONCATENATE(B$4,"+"),Stac!$R20))=FALSE,IF(ISERR(FIND(CONCATENATE(B$4,"++"),Stac!$R20))=FALSE,IF(ISERR(FIND(CONCATENATE(B$4,"+++"),Stac!$R20))=FALSE,"+++","++"),"+")," ")," ")</f>
        <v>+</v>
      </c>
      <c r="C14" s="180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4" s="180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4" s="180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180" t="str">
        <f>IF(ISERR(FIND(F$4,Stac!$R20))=FALSE,IF(ISERR(FIND(CONCATENATE(F$4,"+"),Stac!$R20))=FALSE,IF(ISERR(FIND(CONCATENATE(F$4,"++"),Stac!$R20))=FALSE,IF(ISERR(FIND(CONCATENATE(F$4,"+++"),Stac!$R20))=FALSE,"+++","++"),"+")," ")," ")</f>
        <v>+++</v>
      </c>
      <c r="G14" s="180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180" t="str">
        <f>IF(ISERR(FIND(H$4,Stac!$R20))=FALSE,IF(ISERR(FIND(CONCATENATE(H$4,"+"),Stac!$R20))=FALSE,IF(ISERR(FIND(CONCATENATE(H$4,"++"),Stac!$R20))=FALSE,IF(ISERR(FIND(CONCATENATE(H$4,"+++"),Stac!$R20))=FALSE,"+++","++"),"+")," ")," ")</f>
        <v xml:space="preserve"> </v>
      </c>
      <c r="I14" s="180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180" t="str">
        <f>IF(ISERR(FIND(J$4,Stac!$R20))=FALSE,IF(ISERR(FIND(CONCATENATE(J$4,"+"),Stac!$R20))=FALSE,IF(ISERR(FIND(CONCATENATE(J$4,"++"),Stac!$R20))=FALSE,IF(ISERR(FIND(CONCATENATE(J$4,"+++"),Stac!$R20))=FALSE,"+++","++"),"+")," ")," ")</f>
        <v>+++</v>
      </c>
      <c r="K14" s="180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4" s="180" t="str">
        <f>IF(ISERR(FIND(L$4,Stac!$R20))=FALSE,IF(ISERR(FIND(CONCATENATE(L$4,"+"),Stac!$R20))=FALSE,IF(ISERR(FIND(CONCATENATE(L$4,"++"),Stac!$R20))=FALSE,IF(ISERR(FIND(CONCATENATE(L$4,"+++"),Stac!$R20))=FALSE,"+++","++"),"+")," ")," ")</f>
        <v xml:space="preserve"> </v>
      </c>
      <c r="M14" s="180" t="str">
        <f>IF(ISERR(FIND(M$4,Stac!$R20))=FALSE,IF(ISERR(FIND(CONCATENATE(M$4,"+"),Stac!$R20))=FALSE,IF(ISERR(FIND(CONCATENATE(M$4,"++"),Stac!$R20))=FALSE,IF(ISERR(FIND(CONCATENATE(M$4,"+++"),Stac!$R20))=FALSE,"+++","++"),"+")," ")," ")</f>
        <v xml:space="preserve"> </v>
      </c>
      <c r="N14" s="180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4" s="180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180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180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180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180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181" t="str">
        <f>Stac!C20</f>
        <v>Sterowanie adaptacyjne</v>
      </c>
      <c r="U14" s="180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180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180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180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180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180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180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180" t="str">
        <f>IF(ISERR(FIND(AB$4,Stac!$S20))=FALSE,IF(ISERR(FIND(CONCATENATE(AB$4,"+"),Stac!$S20))=FALSE,IF(ISERR(FIND(CONCATENATE(AB$4,"++"),Stac!$S20))=FALSE,IF(ISERR(FIND(CONCATENATE(AB$4,"+++"),Stac!$S20))=FALSE,"+++","++"),"+")," ")," ")</f>
        <v>+</v>
      </c>
      <c r="AC14" s="180" t="str">
        <f>IF(ISERR(FIND(AC$4,Stac!$S20))=FALSE,IF(ISERR(FIND(CONCATENATE(AC$4,"+"),Stac!$S20))=FALSE,IF(ISERR(FIND(CONCATENATE(AC$4,"++"),Stac!$S20))=FALSE,IF(ISERR(FIND(CONCATENATE(AC$4,"+++"),Stac!$S20))=FALSE,"+++","++"),"+")," ")," ")</f>
        <v>+++</v>
      </c>
      <c r="AD14" s="180" t="str">
        <f>IF(ISERR(FIND(AD$4,Stac!$S20))=FALSE,IF(ISERR(FIND(CONCATENATE(AD$4,"+"),Stac!$S20))=FALSE,IF(ISERR(FIND(CONCATENATE(AD$4,"++"),Stac!$S20))=FALSE,IF(ISERR(FIND(CONCATENATE(AD$4,"+++"),Stac!$S20))=FALSE,"+++","++"),"+")," ")," ")</f>
        <v>+++</v>
      </c>
      <c r="AE14" s="180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180" t="str">
        <f>IF(ISERR(FIND(AF$4,Stac!$S20))=FALSE,IF(ISERR(FIND(CONCATENATE(AF$4,"+"),Stac!$S20))=FALSE,IF(ISERR(FIND(CONCATENATE(AF$4,"++"),Stac!$S20))=FALSE,IF(ISERR(FIND(CONCATENATE(AF$4,"+++"),Stac!$S20))=FALSE,"+++","++"),"+")," ")," ")</f>
        <v xml:space="preserve"> </v>
      </c>
      <c r="AG14" s="180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180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180" t="str">
        <f>IF(ISERR(FIND(AI$4,Stac!$S20))=FALSE,IF(ISERR(FIND(CONCATENATE(AI$4,"+"),Stac!$S20))=FALSE,IF(ISERR(FIND(CONCATENATE(AI$4,"++"),Stac!$S20))=FALSE,IF(ISERR(FIND(CONCATENATE(AI$4,"+++"),Stac!$S20))=FALSE,"+++","++"),"+")," ")," ")</f>
        <v>++</v>
      </c>
      <c r="AJ14" s="180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180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180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180" t="str">
        <f>IF(ISERR(FIND(AM$4,Stac!$S20))=FALSE,IF(ISERR(FIND(CONCATENATE(AM$4,"+"),Stac!$S20))=FALSE,IF(ISERR(FIND(CONCATENATE(AM$4,"++"),Stac!$S20))=FALSE,IF(ISERR(FIND(CONCATENATE(AM$4,"+++"),Stac!$S20))=FALSE,"+++","++"),"+")," ")," ")</f>
        <v xml:space="preserve"> </v>
      </c>
      <c r="AN14" s="180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180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180" t="str">
        <f>IF(ISERR(FIND(AP$4,Stac!$S20))=FALSE,IF(ISERR(FIND(CONCATENATE(AP$4,"+"),Stac!$S20))=FALSE,IF(ISERR(FIND(CONCATENATE(AP$4,"++"),Stac!$S20))=FALSE,IF(ISERR(FIND(CONCATENATE(AP$4,"+++"),Stac!$S20))=FALSE,"+++","++"),"+")," ")," ")</f>
        <v>++</v>
      </c>
      <c r="AQ14" s="180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180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180" t="str">
        <f>IF(ISERR(FIND(AS$4,Stac!$S20))=FALSE,IF(ISERR(FIND(CONCATENATE(AS$4,"+"),Stac!$S20))=FALSE,IF(ISERR(FIND(CONCATENATE(AS$4,"++"),Stac!$S20))=FALSE,IF(ISERR(FIND(CONCATENATE(AS$4,"+++"),Stac!$S20))=FALSE,"+++","++"),"+")," ")," ")</f>
        <v xml:space="preserve"> </v>
      </c>
      <c r="AT14" s="180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4" s="180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181" t="str">
        <f>Stac!C20</f>
        <v>Sterowanie adaptacyjne</v>
      </c>
      <c r="AW14" s="180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4" s="180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180" t="str">
        <f>IF(ISERR(FIND(AY$4,Stac!$T20))=FALSE,IF(ISERR(FIND(CONCATENATE(AY$4,"+"),Stac!$T20))=FALSE,IF(ISERR(FIND(CONCATENATE(AY$4,"++"),Stac!$T20))=FALSE,IF(ISERR(FIND(CONCATENATE(AY$4,"+++"),Stac!$T20))=FALSE,"+++","++"),"+")," ")," ")</f>
        <v>+</v>
      </c>
      <c r="AZ14" s="180" t="str">
        <f>IF(ISERR(FIND(AZ$4,Stac!$T20))=FALSE,IF(ISERR(FIND(CONCATENATE(AZ$4,"+"),Stac!$T20))=FALSE,IF(ISERR(FIND(CONCATENATE(AZ$4,"++"),Stac!$T20))=FALSE,IF(ISERR(FIND(CONCATENATE(AZ$4,"+++"),Stac!$T20))=FALSE,"+++","++"),"+")," ")," ")</f>
        <v>++</v>
      </c>
      <c r="BA14" s="180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180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180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180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180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>
      <c r="A15" s="179" t="str">
        <f>Stac!C21</f>
        <v>Teoria sterowania</v>
      </c>
      <c r="B15" s="180" t="str">
        <f>IF(ISERR(FIND(B$4,Stac!$R21))=FALSE,IF(ISERR(FIND(CONCATENATE(B$4,"+"),Stac!$R21))=FALSE,IF(ISERR(FIND(CONCATENATE(B$4,"++"),Stac!$R21))=FALSE,IF(ISERR(FIND(CONCATENATE(B$4,"+++"),Stac!$R21))=FALSE,"+++","++"),"+")," ")," ")</f>
        <v>+++</v>
      </c>
      <c r="C15" s="180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5" s="180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180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180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180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180" t="str">
        <f>IF(ISERR(FIND(H$4,Stac!$R21))=FALSE,IF(ISERR(FIND(CONCATENATE(H$4,"+"),Stac!$R21))=FALSE,IF(ISERR(FIND(CONCATENATE(H$4,"++"),Stac!$R21))=FALSE,IF(ISERR(FIND(CONCATENATE(H$4,"+++"),Stac!$R21))=FALSE,"+++","++"),"+")," ")," ")</f>
        <v>+++</v>
      </c>
      <c r="I15" s="180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180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180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5" s="180" t="str">
        <f>IF(ISERR(FIND(L$4,Stac!$R21))=FALSE,IF(ISERR(FIND(CONCATENATE(L$4,"+"),Stac!$R21))=FALSE,IF(ISERR(FIND(CONCATENATE(L$4,"++"),Stac!$R21))=FALSE,IF(ISERR(FIND(CONCATENATE(L$4,"+++"),Stac!$R21))=FALSE,"+++","++"),"+")," ")," ")</f>
        <v>+++</v>
      </c>
      <c r="M15" s="180" t="str">
        <f>IF(ISERR(FIND(M$4,Stac!$R21))=FALSE,IF(ISERR(FIND(CONCATENATE(M$4,"+"),Stac!$R21))=FALSE,IF(ISERR(FIND(CONCATENATE(M$4,"++"),Stac!$R21))=FALSE,IF(ISERR(FIND(CONCATENATE(M$4,"+++"),Stac!$R21))=FALSE,"+++","++"),"+")," ")," ")</f>
        <v>+++</v>
      </c>
      <c r="N15" s="180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180" t="str">
        <f>IF(ISERR(FIND(O$4,Stac!$R21))=FALSE,IF(ISERR(FIND(CONCATENATE(O$4,"+"),Stac!$R21))=FALSE,IF(ISERR(FIND(CONCATENATE(O$4,"++"),Stac!$R21))=FALSE,IF(ISERR(FIND(CONCATENATE(O$4,"+++"),Stac!$R21))=FALSE,"+++","++"),"+")," ")," ")</f>
        <v xml:space="preserve"> </v>
      </c>
      <c r="P15" s="180" t="str">
        <f>IF(ISERR(FIND(P$4,Stac!$R21))=FALSE,IF(ISERR(FIND(CONCATENATE(P$4,"+"),Stac!$R21))=FALSE,IF(ISERR(FIND(CONCATENATE(P$4,"++"),Stac!$R21))=FALSE,IF(ISERR(FIND(CONCATENATE(P$4,"+++"),Stac!$R21))=FALSE,"+++","++"),"+")," ")," ")</f>
        <v xml:space="preserve"> </v>
      </c>
      <c r="Q15" s="180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5" s="180" t="str">
        <f>IF(ISERR(FIND(R$4,Stac!$R21))=FALSE,IF(ISERR(FIND(CONCATENATE(R$4,"+"),Stac!$R21))=FALSE,IF(ISERR(FIND(CONCATENATE(R$4,"++"),Stac!$R21))=FALSE,IF(ISERR(FIND(CONCATENATE(R$4,"+++"),Stac!$R21))=FALSE,"+++","++"),"+")," ")," ")</f>
        <v xml:space="preserve"> </v>
      </c>
      <c r="S15" s="180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181" t="str">
        <f>Stac!C21</f>
        <v>Teoria sterowania</v>
      </c>
      <c r="U15" s="180" t="str">
        <f>IF(ISERR(FIND(U$4,Stac!$S21))=FALSE,IF(ISERR(FIND(CONCATENATE(U$4,"+"),Stac!$S21))=FALSE,IF(ISERR(FIND(CONCATENATE(U$4,"++"),Stac!$S21))=FALSE,IF(ISERR(FIND(CONCATENATE(U$4,"+++"),Stac!$S21))=FALSE,"+++","++"),"+")," ")," ")</f>
        <v>+</v>
      </c>
      <c r="V15" s="180" t="str">
        <f>IF(ISERR(FIND(V$4,Stac!$S21))=FALSE,IF(ISERR(FIND(CONCATENATE(V$4,"+"),Stac!$S21))=FALSE,IF(ISERR(FIND(CONCATENATE(V$4,"++"),Stac!$S21))=FALSE,IF(ISERR(FIND(CONCATENATE(V$4,"+++"),Stac!$S21))=FALSE,"+++","++"),"+")," ")," ")</f>
        <v xml:space="preserve"> </v>
      </c>
      <c r="W15" s="180" t="str">
        <f>IF(ISERR(FIND(W$4,Stac!$S21))=FALSE,IF(ISERR(FIND(CONCATENATE(W$4,"+"),Stac!$S21))=FALSE,IF(ISERR(FIND(CONCATENATE(W$4,"++"),Stac!$S21))=FALSE,IF(ISERR(FIND(CONCATENATE(W$4,"+++"),Stac!$S21))=FALSE,"+++","++"),"+")," ")," ")</f>
        <v xml:space="preserve"> </v>
      </c>
      <c r="X15" s="180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180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180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180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180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180" t="str">
        <f>IF(ISERR(FIND(AC$4,Stac!$S21))=FALSE,IF(ISERR(FIND(CONCATENATE(AC$4,"+"),Stac!$S21))=FALSE,IF(ISERR(FIND(CONCATENATE(AC$4,"++"),Stac!$S21))=FALSE,IF(ISERR(FIND(CONCATENATE(AC$4,"+++"),Stac!$S21))=FALSE,"+++","++"),"+")," ")," ")</f>
        <v>++</v>
      </c>
      <c r="AD15" s="180" t="str">
        <f>IF(ISERR(FIND(AD$4,Stac!$S21))=FALSE,IF(ISERR(FIND(CONCATENATE(AD$4,"+"),Stac!$S21))=FALSE,IF(ISERR(FIND(CONCATENATE(AD$4,"++"),Stac!$S21))=FALSE,IF(ISERR(FIND(CONCATENATE(AD$4,"+++"),Stac!$S21))=FALSE,"+++","++"),"+")," ")," ")</f>
        <v>++</v>
      </c>
      <c r="AE15" s="180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180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5" s="180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180" t="str">
        <f>IF(ISERR(FIND(AH$4,Stac!$S21))=FALSE,IF(ISERR(FIND(CONCATENATE(AH$4,"+"),Stac!$S21))=FALSE,IF(ISERR(FIND(CONCATENATE(AH$4,"++"),Stac!$S21))=FALSE,IF(ISERR(FIND(CONCATENATE(AH$4,"+++"),Stac!$S21))=FALSE,"+++","++"),"+")," ")," ")</f>
        <v xml:space="preserve"> </v>
      </c>
      <c r="AI15" s="180" t="str">
        <f>IF(ISERR(FIND(AI$4,Stac!$S21))=FALSE,IF(ISERR(FIND(CONCATENATE(AI$4,"+"),Stac!$S21))=FALSE,IF(ISERR(FIND(CONCATENATE(AI$4,"++"),Stac!$S21))=FALSE,IF(ISERR(FIND(CONCATENATE(AI$4,"+++"),Stac!$S21))=FALSE,"+++","++"),"+")," ")," ")</f>
        <v>++</v>
      </c>
      <c r="AJ15" s="180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180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180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5" s="180" t="str">
        <f>IF(ISERR(FIND(AM$4,Stac!$S21))=FALSE,IF(ISERR(FIND(CONCATENATE(AM$4,"+"),Stac!$S21))=FALSE,IF(ISERR(FIND(CONCATENATE(AM$4,"++"),Stac!$S21))=FALSE,IF(ISERR(FIND(CONCATENATE(AM$4,"+++"),Stac!$S21))=FALSE,"+++","++"),"+")," ")," ")</f>
        <v>+</v>
      </c>
      <c r="AN15" s="180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180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180" t="str">
        <f>IF(ISERR(FIND(AP$4,Stac!$S21))=FALSE,IF(ISERR(FIND(CONCATENATE(AP$4,"+"),Stac!$S21))=FALSE,IF(ISERR(FIND(CONCATENATE(AP$4,"++"),Stac!$S21))=FALSE,IF(ISERR(FIND(CONCATENATE(AP$4,"+++"),Stac!$S21))=FALSE,"+++","++"),"+")," ")," ")</f>
        <v>++</v>
      </c>
      <c r="AQ15" s="180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180" t="str">
        <f>IF(ISERR(FIND(AR$4,Stac!$S21))=FALSE,IF(ISERR(FIND(CONCATENATE(AR$4,"+"),Stac!$S21))=FALSE,IF(ISERR(FIND(CONCATENATE(AR$4,"++"),Stac!$S21))=FALSE,IF(ISERR(FIND(CONCATENATE(AR$4,"+++"),Stac!$S21))=FALSE,"+++","++"),"+")," ")," ")</f>
        <v xml:space="preserve"> </v>
      </c>
      <c r="AS15" s="180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180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180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181" t="str">
        <f>Stac!C21</f>
        <v>Teoria sterowania</v>
      </c>
      <c r="AW15" s="180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5" s="180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180" t="str">
        <f>IF(ISERR(FIND(AY$4,Stac!$T21))=FALSE,IF(ISERR(FIND(CONCATENATE(AY$4,"+"),Stac!$T21))=FALSE,IF(ISERR(FIND(CONCATENATE(AY$4,"++"),Stac!$T21))=FALSE,IF(ISERR(FIND(CONCATENATE(AY$4,"+++"),Stac!$T21))=FALSE,"+++","++"),"+")," ")," ")</f>
        <v>+</v>
      </c>
      <c r="AZ15" s="180" t="str">
        <f>IF(ISERR(FIND(AZ$4,Stac!$T21))=FALSE,IF(ISERR(FIND(CONCATENATE(AZ$4,"+"),Stac!$T21))=FALSE,IF(ISERR(FIND(CONCATENATE(AZ$4,"++"),Stac!$T21))=FALSE,IF(ISERR(FIND(CONCATENATE(AZ$4,"+++"),Stac!$T21))=FALSE,"+++","++"),"+")," ")," ")</f>
        <v>+</v>
      </c>
      <c r="BA15" s="180" t="str">
        <f>IF(ISERR(FIND(BA$4,Stac!$T21))=FALSE,IF(ISERR(FIND(CONCATENATE(BA$4,"+"),Stac!$T21))=FALSE,IF(ISERR(FIND(CONCATENATE(BA$4,"++"),Stac!$T21))=FALSE,IF(ISERR(FIND(CONCATENATE(BA$4,"+++"),Stac!$T21))=FALSE,"+++","++"),"+")," ")," ")</f>
        <v xml:space="preserve"> </v>
      </c>
      <c r="BB15" s="180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180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180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180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>
      <c r="A16" s="179" t="str">
        <f>Stac!C22</f>
        <v>Podstawowe szkolenie z zakresu BHP</v>
      </c>
      <c r="B16" s="180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180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180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180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180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180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180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180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180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180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180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180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180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180" t="str">
        <f>IF(ISERR(FIND(O$4,Stac!$R22))=FALSE,IF(ISERR(FIND(CONCATENATE(O$4,"+"),Stac!$R22))=FALSE,IF(ISERR(FIND(CONCATENATE(O$4,"++"),Stac!$R22))=FALSE,IF(ISERR(FIND(CONCATENATE(O$4,"+++"),Stac!$R22))=FALSE,"+++","++"),"+")," ")," ")</f>
        <v>+</v>
      </c>
      <c r="P16" s="180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16" s="180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180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180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181" t="str">
        <f>Stac!C22</f>
        <v>Podstawowe szkolenie z zakresu BHP</v>
      </c>
      <c r="U16" s="180" t="str">
        <f>IF(ISERR(FIND(U$4,Stac!$S22))=FALSE,IF(ISERR(FIND(CONCATENATE(U$4,"+"),Stac!$S22))=FALSE,IF(ISERR(FIND(CONCATENATE(U$4,"++"),Stac!$S22))=FALSE,IF(ISERR(FIND(CONCATENATE(U$4,"+++"),Stac!$S22))=FALSE,"+++","++"),"+")," ")," ")</f>
        <v>+</v>
      </c>
      <c r="V16" s="180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180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180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180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180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180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180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180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180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180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180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180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180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180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180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180" t="str">
        <f>IF(ISERR(FIND(AK$4,Stac!$S22))=FALSE,IF(ISERR(FIND(CONCATENATE(AK$4,"+"),Stac!$S22))=FALSE,IF(ISERR(FIND(CONCATENATE(AK$4,"++"),Stac!$S22))=FALSE,IF(ISERR(FIND(CONCATENATE(AK$4,"+++"),Stac!$S22))=FALSE,"+++","++"),"+")," ")," ")</f>
        <v>+++</v>
      </c>
      <c r="AL16" s="180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180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180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180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180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180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180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180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180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180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181" t="str">
        <f>Stac!C22</f>
        <v>Podstawowe szkolenie z zakresu BHP</v>
      </c>
      <c r="AW16" s="180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180" t="str">
        <f>IF(ISERR(FIND(AX$4,Stac!$T22))=FALSE,IF(ISERR(FIND(CONCATENATE(AX$4,"+"),Stac!$T22))=FALSE,IF(ISERR(FIND(CONCATENATE(AX$4,"++"),Stac!$T22))=FALSE,IF(ISERR(FIND(CONCATENATE(AX$4,"+++"),Stac!$T22))=FALSE,"+++","++"),"+")," ")," ")</f>
        <v>++</v>
      </c>
      <c r="AY16" s="180" t="str">
        <f>IF(ISERR(FIND(AY$4,Stac!$T22))=FALSE,IF(ISERR(FIND(CONCATENATE(AY$4,"+"),Stac!$T22))=FALSE,IF(ISERR(FIND(CONCATENATE(AY$4,"++"),Stac!$T22))=FALSE,IF(ISERR(FIND(CONCATENATE(AY$4,"+++"),Stac!$T22))=FALSE,"+++","++"),"+")," ")," ")</f>
        <v xml:space="preserve"> </v>
      </c>
      <c r="AZ16" s="180" t="str">
        <f>IF(ISERR(FIND(AZ$4,Stac!$T22))=FALSE,IF(ISERR(FIND(CONCATENATE(AZ$4,"+"),Stac!$T22))=FALSE,IF(ISERR(FIND(CONCATENATE(AZ$4,"++"),Stac!$T22))=FALSE,IF(ISERR(FIND(CONCATENATE(AZ$4,"+++"),Stac!$T22))=FALSE,"+++","++"),"+")," ")," ")</f>
        <v>+</v>
      </c>
      <c r="BA16" s="180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180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180" t="str">
        <f>IF(ISERR(FIND(BC$4,Stac!$T22))=0,IF(ISERR(FIND(CONCATENATE(BC$4,"+"),Stac!$T22))=0,IF(ISERR(FIND(CONCATENATE(BC$4,"++"),Stac!$T22))=0,IF(ISERR(FIND(CONCATENATE(BC$4,"+++"),Stac!$T22))=0,"+++","++"),"+"),"-"),"-")</f>
        <v>-</v>
      </c>
      <c r="BD16" s="180" t="str">
        <f>IF(ISERR(FIND(BD$4,Stac!$T22))=0,IF(ISERR(FIND(CONCATENATE(BD$4,"+"),Stac!$T22))=0,IF(ISERR(FIND(CONCATENATE(BD$4,"++"),Stac!$T22))=0,IF(ISERR(FIND(CONCATENATE(BD$4,"+++"),Stac!$T22))=0,"+++","++"),"+"),"-"),"-")</f>
        <v>-</v>
      </c>
      <c r="BE16" s="180" t="str">
        <f>IF(ISERR(FIND(BE$4,Stac!$T22))=0,IF(ISERR(FIND(CONCATENATE(BE$4,"+"),Stac!$T22))=0,IF(ISERR(FIND(CONCATENATE(BE$4,"++"),Stac!$T22))=0,IF(ISERR(FIND(CONCATENATE(BE$4,"+++"),Stac!$T22))=0,"+++","++"),"+"),"-"),"-")</f>
        <v>-</v>
      </c>
    </row>
    <row r="17" spans="1:57">
      <c r="A17" s="179" t="str">
        <f>Stac!C23</f>
        <v>Język obcy</v>
      </c>
      <c r="B17" s="180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180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180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180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180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180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180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180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180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180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180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180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180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180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180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180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180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180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181" t="str">
        <f>Stac!C23</f>
        <v>Język obcy</v>
      </c>
      <c r="U17" s="180" t="str">
        <f>IF(ISERR(FIND(U$4,Stac!$S23))=FALSE,IF(ISERR(FIND(CONCATENATE(U$4,"+"),Stac!$S23))=FALSE,IF(ISERR(FIND(CONCATENATE(U$4,"++"),Stac!$S23))=FALSE,IF(ISERR(FIND(CONCATENATE(U$4,"+++"),Stac!$S23))=FALSE,"+++","++"),"+")," ")," ")</f>
        <v>++</v>
      </c>
      <c r="V17" s="180" t="str">
        <f>IF(ISERR(FIND(V$4,Stac!$S23))=FALSE,IF(ISERR(FIND(CONCATENATE(V$4,"+"),Stac!$S23))=FALSE,IF(ISERR(FIND(CONCATENATE(V$4,"++"),Stac!$S23))=FALSE,IF(ISERR(FIND(CONCATENATE(V$4,"+++"),Stac!$S23))=FALSE,"+++","++"),"+")," ")," ")</f>
        <v xml:space="preserve"> </v>
      </c>
      <c r="W17" s="180" t="str">
        <f>IF(ISERR(FIND(W$4,Stac!$S23))=FALSE,IF(ISERR(FIND(CONCATENATE(W$4,"+"),Stac!$S23))=FALSE,IF(ISERR(FIND(CONCATENATE(W$4,"++"),Stac!$S23))=FALSE,IF(ISERR(FIND(CONCATENATE(W$4,"+++"),Stac!$S23))=FALSE,"+++","++"),"+")," ")," ")</f>
        <v>+++</v>
      </c>
      <c r="X17" s="180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7" s="180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7" s="180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180" t="str">
        <f>IF(ISERR(FIND(AA$4,Stac!$S23))=FALSE,IF(ISERR(FIND(CONCATENATE(AA$4,"+"),Stac!$S23))=FALSE,IF(ISERR(FIND(CONCATENATE(AA$4,"++"),Stac!$S23))=FALSE,IF(ISERR(FIND(CONCATENATE(AA$4,"+++"),Stac!$S23))=FALSE,"+++","++"),"+")," ")," ")</f>
        <v>++</v>
      </c>
      <c r="AB17" s="180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180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180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7" s="180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180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180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180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180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180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180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180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180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180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180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180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180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180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180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180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180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181" t="str">
        <f>Stac!C23</f>
        <v>Język obcy</v>
      </c>
      <c r="AW17" s="180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180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180" t="str">
        <f>IF(ISERR(FIND(AY$4,Stac!$T23))=FALSE,IF(ISERR(FIND(CONCATENATE(AY$4,"+"),Stac!$T23))=FALSE,IF(ISERR(FIND(CONCATENATE(AY$4,"++"),Stac!$T23))=FALSE,IF(ISERR(FIND(CONCATENATE(AY$4,"+++"),Stac!$T23))=FALSE,"+++","++"),"+")," ")," ")</f>
        <v>++</v>
      </c>
      <c r="AZ17" s="180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180" t="str">
        <f>IF(ISERR(FIND(BA$4,Stac!$T23))=FALSE,IF(ISERR(FIND(CONCATENATE(BA$4,"+"),Stac!$T23))=FALSE,IF(ISERR(FIND(CONCATENATE(BA$4,"++"),Stac!$T23))=FALSE,IF(ISERR(FIND(CONCATENATE(BA$4,"+++"),Stac!$T23))=FALSE,"+++","++"),"+")," ")," ")</f>
        <v>+</v>
      </c>
      <c r="BB17" s="180" t="str">
        <f>IF(ISERR(FIND(BB$4,Stac!$T23))=FALSE,IF(ISERR(FIND(CONCATENATE(BB$4,"+"),Stac!$T23))=FALSE,IF(ISERR(FIND(CONCATENATE(BB$4,"++"),Stac!$T23))=FALSE,IF(ISERR(FIND(CONCATENATE(BB$4,"+++"),Stac!$T23))=FALSE,"+++","++"),"+")," ")," ")</f>
        <v xml:space="preserve"> </v>
      </c>
      <c r="BC17" s="180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180"/>
      <c r="BE17" s="180"/>
    </row>
    <row r="18" spans="1:57" hidden="1">
      <c r="A18" s="179">
        <f>Stac!C24</f>
        <v>0</v>
      </c>
      <c r="B18" s="180" t="str">
        <f>IF(ISERR(FIND(B$4,Stac!$R24))=FALSE,IF(ISERR(FIND(CONCATENATE(B$4,"+"),Stac!$R24))=FALSE,IF(ISERR(FIND(CONCATENATE(B$4,"++"),Stac!$R24))=FALSE,IF(ISERR(FIND(CONCATENATE(B$4,"+++"),Stac!$R24))=FALSE,"+++","++"),"+"),"+")," ")</f>
        <v xml:space="preserve"> </v>
      </c>
      <c r="C18" s="180" t="str">
        <f>IF(ISERR(FIND(C$4,Stac!$R24))=FALSE,IF(ISERR(FIND(CONCATENATE(C$4,"+"),Stac!$R24))=FALSE,IF(ISERR(FIND(CONCATENATE(C$4,"++"),Stac!$R24))=FALSE,IF(ISERR(FIND(CONCATENATE(C$4,"+++"),Stac!$R24))=FALSE,"+++","++"),"+"),"+")," ")</f>
        <v xml:space="preserve"> </v>
      </c>
      <c r="D18" s="180" t="str">
        <f>IF(ISERR(FIND(D$4,Stac!$R24))=FALSE,IF(ISERR(FIND(CONCATENATE(D$4,"+"),Stac!$R24))=FALSE,IF(ISERR(FIND(CONCATENATE(D$4,"++"),Stac!$R24))=FALSE,IF(ISERR(FIND(CONCATENATE(D$4,"+++"),Stac!$R24))=FALSE,"+++","++"),"+"),"+")," ")</f>
        <v xml:space="preserve"> </v>
      </c>
      <c r="E18" s="180" t="str">
        <f>IF(ISERR(FIND(E$4,Stac!$R24))=FALSE,IF(ISERR(FIND(CONCATENATE(E$4,"+"),Stac!$R24))=FALSE,IF(ISERR(FIND(CONCATENATE(E$4,"++"),Stac!$R24))=FALSE,IF(ISERR(FIND(CONCATENATE(E$4,"+++"),Stac!$R24))=FALSE,"+++","++"),"+"),"+")," ")</f>
        <v xml:space="preserve"> </v>
      </c>
      <c r="F18" s="180" t="str">
        <f>IF(ISERR(FIND(F$4,Stac!$R24))=FALSE,IF(ISERR(FIND(CONCATENATE(F$4,"+"),Stac!$R24))=FALSE,IF(ISERR(FIND(CONCATENATE(F$4,"++"),Stac!$R24))=FALSE,IF(ISERR(FIND(CONCATENATE(F$4,"+++"),Stac!$R24))=FALSE,"+++","++"),"+"),"+")," ")</f>
        <v xml:space="preserve"> </v>
      </c>
      <c r="G18" s="180" t="str">
        <f>IF(ISERR(FIND(G$4,Stac!$R24))=FALSE,IF(ISERR(FIND(CONCATENATE(G$4,"+"),Stac!$R24))=FALSE,IF(ISERR(FIND(CONCATENATE(G$4,"++"),Stac!$R24))=FALSE,IF(ISERR(FIND(CONCATENATE(G$4,"+++"),Stac!$R24))=FALSE,"+++","++"),"+"),"+")," ")</f>
        <v xml:space="preserve"> </v>
      </c>
      <c r="H18" s="180" t="str">
        <f>IF(ISERR(FIND(H$4,Stac!$R24))=FALSE,IF(ISERR(FIND(CONCATENATE(H$4,"+"),Stac!$R24))=FALSE,IF(ISERR(FIND(CONCATENATE(H$4,"++"),Stac!$R24))=FALSE,IF(ISERR(FIND(CONCATENATE(H$4,"+++"),Stac!$R24))=FALSE,"+++","++"),"+"),"+")," ")</f>
        <v xml:space="preserve"> </v>
      </c>
      <c r="I18" s="180" t="str">
        <f>IF(ISERR(FIND(I$4,Stac!$R24))=FALSE,IF(ISERR(FIND(CONCATENATE(I$4,"+"),Stac!$R24))=FALSE,IF(ISERR(FIND(CONCATENATE(I$4,"++"),Stac!$R24))=FALSE,IF(ISERR(FIND(CONCATENATE(I$4,"+++"),Stac!$R24))=FALSE,"+++","++"),"+"),"+")," ")</f>
        <v xml:space="preserve"> </v>
      </c>
      <c r="J18" s="180" t="str">
        <f>IF(ISERR(FIND(J$4,Stac!$R24))=FALSE,IF(ISERR(FIND(CONCATENATE(J$4,"+"),Stac!$R24))=FALSE,IF(ISERR(FIND(CONCATENATE(J$4,"++"),Stac!$R24))=FALSE,IF(ISERR(FIND(CONCATENATE(J$4,"+++"),Stac!$R24))=FALSE,"+++","++"),"+"),"+")," ")</f>
        <v xml:space="preserve"> </v>
      </c>
      <c r="K18" s="180" t="str">
        <f>IF(ISERR(FIND(K$4,Stac!$R24))=FALSE,IF(ISERR(FIND(CONCATENATE(K$4,"+"),Stac!$R24))=FALSE,IF(ISERR(FIND(CONCATENATE(K$4,"++"),Stac!$R24))=FALSE,IF(ISERR(FIND(CONCATENATE(K$4,"+++"),Stac!$R24))=FALSE,"+++","++"),"+"),"+")," ")</f>
        <v xml:space="preserve"> </v>
      </c>
      <c r="L18" s="180" t="str">
        <f>IF(ISERR(FIND(L$4,Stac!$R24))=FALSE,IF(ISERR(FIND(CONCATENATE(L$4,"+"),Stac!$R24))=FALSE,IF(ISERR(FIND(CONCATENATE(L$4,"++"),Stac!$R24))=FALSE,IF(ISERR(FIND(CONCATENATE(L$4,"+++"),Stac!$R24))=FALSE,"+++","++"),"+"),"+")," ")</f>
        <v xml:space="preserve"> </v>
      </c>
      <c r="M18" s="180" t="str">
        <f>IF(ISERR(FIND(M$4,Stac!$R24))=FALSE,IF(ISERR(FIND(CONCATENATE(M$4,"+"),Stac!$R24))=FALSE,IF(ISERR(FIND(CONCATENATE(M$4,"++"),Stac!$R24))=FALSE,IF(ISERR(FIND(CONCATENATE(M$4,"+++"),Stac!$R24))=FALSE,"+++","++"),"+"),"+")," ")</f>
        <v xml:space="preserve"> </v>
      </c>
      <c r="N18" s="180" t="str">
        <f>IF(ISERR(FIND(N$4,Stac!$R24))=FALSE,IF(ISERR(FIND(CONCATENATE(N$4,"+"),Stac!$R24))=FALSE,IF(ISERR(FIND(CONCATENATE(N$4,"++"),Stac!$R24))=FALSE,IF(ISERR(FIND(CONCATENATE(N$4,"+++"),Stac!$R24))=FALSE,"+++","++"),"+"),"+")," ")</f>
        <v xml:space="preserve"> </v>
      </c>
      <c r="O18" s="180" t="str">
        <f>IF(ISERR(FIND(O$4,Stac!$R24))=FALSE,IF(ISERR(FIND(CONCATENATE(O$4,"+"),Stac!$R24))=FALSE,IF(ISERR(FIND(CONCATENATE(O$4,"++"),Stac!$R24))=FALSE,IF(ISERR(FIND(CONCATENATE(O$4,"+++"),Stac!$R24))=FALSE,"+++","++"),"+"),"+")," ")</f>
        <v xml:space="preserve"> </v>
      </c>
      <c r="P18" s="180" t="str">
        <f>IF(ISERR(FIND(P$4,Stac!$R24))=FALSE,IF(ISERR(FIND(CONCATENATE(P$4,"+"),Stac!$R24))=FALSE,IF(ISERR(FIND(CONCATENATE(P$4,"++"),Stac!$R24))=FALSE,IF(ISERR(FIND(CONCATENATE(P$4,"+++"),Stac!$R24))=FALSE,"+++","++"),"+"),"+")," ")</f>
        <v xml:space="preserve"> </v>
      </c>
      <c r="Q18" s="180" t="str">
        <f>IF(ISERR(FIND(Q$4,Stac!$R24))=FALSE,IF(ISERR(FIND(CONCATENATE(Q$4,"+"),Stac!$R24))=FALSE,IF(ISERR(FIND(CONCATENATE(Q$4,"++"),Stac!$R24))=FALSE,IF(ISERR(FIND(CONCATENATE(Q$4,"+++"),Stac!$R24))=FALSE,"+++","++"),"+"),"+")," ")</f>
        <v xml:space="preserve"> </v>
      </c>
      <c r="R18" s="180" t="str">
        <f>IF(ISERR(FIND(R$4,Stac!$R24))=FALSE,IF(ISERR(FIND(CONCATENATE(R$4,"+"),Stac!$R24))=FALSE,IF(ISERR(FIND(CONCATENATE(R$4,"++"),Stac!$R24))=FALSE,IF(ISERR(FIND(CONCATENATE(R$4,"+++"),Stac!$R24))=FALSE,"+++","++"),"+"),"+")," ")</f>
        <v xml:space="preserve"> </v>
      </c>
      <c r="S18" s="180" t="str">
        <f>IF(ISERR(FIND(S$4,Stac!$R24))=FALSE,IF(ISERR(FIND(CONCATENATE(S$4,"+"),Stac!$R24))=FALSE,IF(ISERR(FIND(CONCATENATE(S$4,"++"),Stac!$R24))=FALSE,IF(ISERR(FIND(CONCATENATE(S$4,"+++"),Stac!$R24))=FALSE,"+++","++"),"+"),"+")," ")</f>
        <v xml:space="preserve"> </v>
      </c>
      <c r="T18" s="181">
        <f>Stac!C24</f>
        <v>0</v>
      </c>
      <c r="U18" s="180" t="str">
        <f>IF(ISERR(FIND(U$4,Stac!$S24))=FALSE,IF(ISERR(FIND(CONCATENATE(U$4,"+"),Stac!$S24))=FALSE,IF(ISERR(FIND(CONCATENATE(U$4,"++"),Stac!$S24))=FALSE,IF(ISERR(FIND(CONCATENATE(U$4,"+++"),Stac!$S24))=FALSE,"+++","++"),"+")," ")," ")</f>
        <v xml:space="preserve"> </v>
      </c>
      <c r="V18" s="180" t="str">
        <f>IF(ISERR(FIND(V$4,Stac!$S24))=FALSE,IF(ISERR(FIND(CONCATENATE(V$4,"+"),Stac!$S24))=FALSE,IF(ISERR(FIND(CONCATENATE(V$4,"++"),Stac!$S24))=FALSE,IF(ISERR(FIND(CONCATENATE(V$4,"+++"),Stac!$S24))=FALSE,"+++","++"),"+")," ")," ")</f>
        <v xml:space="preserve"> </v>
      </c>
      <c r="W18" s="180" t="str">
        <f>IF(ISERR(FIND(W$4,Stac!$S24))=FALSE,IF(ISERR(FIND(CONCATENATE(W$4,"+"),Stac!$S24))=FALSE,IF(ISERR(FIND(CONCATENATE(W$4,"++"),Stac!$S24))=FALSE,IF(ISERR(FIND(CONCATENATE(W$4,"+++"),Stac!$S24))=FALSE,"+++","++"),"+")," ")," ")</f>
        <v xml:space="preserve"> </v>
      </c>
      <c r="X18" s="180" t="str">
        <f>IF(ISERR(FIND(X$4,Stac!$S24))=FALSE,IF(ISERR(FIND(CONCATENATE(X$4,"+"),Stac!$S24))=FALSE,IF(ISERR(FIND(CONCATENATE(X$4,"++"),Stac!$S24))=FALSE,IF(ISERR(FIND(CONCATENATE(X$4,"+++"),Stac!$S24))=FALSE,"+++","++"),"+")," ")," ")</f>
        <v xml:space="preserve"> </v>
      </c>
      <c r="Y18" s="180" t="str">
        <f>IF(ISERR(FIND(Y$4,Stac!$S24))=FALSE,IF(ISERR(FIND(CONCATENATE(Y$4,"+"),Stac!$S24))=FALSE,IF(ISERR(FIND(CONCATENATE(Y$4,"++"),Stac!$S24))=FALSE,IF(ISERR(FIND(CONCATENATE(Y$4,"+++"),Stac!$S24))=FALSE,"+++","++"),"+")," ")," ")</f>
        <v xml:space="preserve"> </v>
      </c>
      <c r="Z18" s="180" t="str">
        <f>IF(ISERR(FIND(Z$4,Stac!$S24))=FALSE,IF(ISERR(FIND(CONCATENATE(Z$4,"+"),Stac!$S24))=FALSE,IF(ISERR(FIND(CONCATENATE(Z$4,"++"),Stac!$S24))=FALSE,IF(ISERR(FIND(CONCATENATE(Z$4,"+++"),Stac!$S24))=FALSE,"+++","++"),"+")," ")," ")</f>
        <v xml:space="preserve"> </v>
      </c>
      <c r="AA18" s="180" t="str">
        <f>IF(ISERR(FIND(AA$4,Stac!$S24))=FALSE,IF(ISERR(FIND(CONCATENATE(AA$4,"+"),Stac!$S24))=FALSE,IF(ISERR(FIND(CONCATENATE(AA$4,"++"),Stac!$S24))=FALSE,IF(ISERR(FIND(CONCATENATE(AA$4,"+++"),Stac!$S24))=FALSE,"+++","++"),"+")," ")," ")</f>
        <v xml:space="preserve"> </v>
      </c>
      <c r="AB18" s="180" t="str">
        <f>IF(ISERR(FIND(AB$4,Stac!$S24))=FALSE,IF(ISERR(FIND(CONCATENATE(AB$4,"+"),Stac!$S24))=FALSE,IF(ISERR(FIND(CONCATENATE(AB$4,"++"),Stac!$S24))=FALSE,IF(ISERR(FIND(CONCATENATE(AB$4,"+++"),Stac!$S24))=FALSE,"+++","++"),"+")," ")," ")</f>
        <v xml:space="preserve"> </v>
      </c>
      <c r="AC18" s="180" t="str">
        <f>IF(ISERR(FIND(AC$4,Stac!$S24))=FALSE,IF(ISERR(FIND(CONCATENATE(AC$4,"+"),Stac!$S24))=FALSE,IF(ISERR(FIND(CONCATENATE(AC$4,"++"),Stac!$S24))=FALSE,IF(ISERR(FIND(CONCATENATE(AC$4,"+++"),Stac!$S24))=FALSE,"+++","++"),"+")," ")," ")</f>
        <v xml:space="preserve"> </v>
      </c>
      <c r="AD18" s="180" t="str">
        <f>IF(ISERR(FIND(AD$4,Stac!$S24))=FALSE,IF(ISERR(FIND(CONCATENATE(AD$4,"+"),Stac!$S24))=FALSE,IF(ISERR(FIND(CONCATENATE(AD$4,"++"),Stac!$S24))=FALSE,IF(ISERR(FIND(CONCATENATE(AD$4,"+++"),Stac!$S24))=FALSE,"+++","++"),"+")," ")," ")</f>
        <v xml:space="preserve"> </v>
      </c>
      <c r="AE18" s="180" t="str">
        <f>IF(ISERR(FIND(AE$4,Stac!$S24))=FALSE,IF(ISERR(FIND(CONCATENATE(AE$4,"+"),Stac!$S24))=FALSE,IF(ISERR(FIND(CONCATENATE(AE$4,"++"),Stac!$S24))=FALSE,IF(ISERR(FIND(CONCATENATE(AE$4,"+++"),Stac!$S24))=FALSE,"+++","++"),"+")," ")," ")</f>
        <v xml:space="preserve"> </v>
      </c>
      <c r="AF18" s="180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18" s="180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18" s="180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18" s="180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18" s="180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18" s="180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18" s="180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18" s="180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18" s="180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18" s="180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18" s="180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18" s="180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18" s="180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18" s="180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18" s="180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18" s="180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18" s="181">
        <f>Stac!C24</f>
        <v>0</v>
      </c>
      <c r="AW18" s="180" t="str">
        <f>IF(ISERR(FIND(AW$4,Stac!$T24))=FALSE,IF(ISERR(FIND(CONCATENATE(AW$4,"+"),Stac!$T24))=FALSE,IF(ISERR(FIND(CONCATENATE(AW$4,"++"),Stac!$T24))=FALSE,IF(ISERR(FIND(CONCATENATE(AW$4,"+++"),Stac!$T24))=FALSE,"+++","++"),"+")," ")," ")</f>
        <v xml:space="preserve"> </v>
      </c>
      <c r="AX18" s="180" t="str">
        <f>IF(ISERR(FIND(AX$4,Stac!$T24))=FALSE,IF(ISERR(FIND(CONCATENATE(AX$4,"+"),Stac!$T24))=FALSE,IF(ISERR(FIND(CONCATENATE(AX$4,"++"),Stac!$T24))=FALSE,IF(ISERR(FIND(CONCATENATE(AX$4,"+++"),Stac!$T24))=FALSE,"+++","++"),"+")," ")," ")</f>
        <v xml:space="preserve"> </v>
      </c>
      <c r="AY18" s="180" t="str">
        <f>IF(ISERR(FIND(AY$4,Stac!$T24))=FALSE,IF(ISERR(FIND(CONCATENATE(AY$4,"+"),Stac!$T24))=FALSE,IF(ISERR(FIND(CONCATENATE(AY$4,"++"),Stac!$T24))=FALSE,IF(ISERR(FIND(CONCATENATE(AY$4,"+++"),Stac!$T24))=FALSE,"+++","++"),"+")," ")," ")</f>
        <v xml:space="preserve"> </v>
      </c>
      <c r="AZ18" s="180" t="str">
        <f>IF(ISERR(FIND(AZ$4,Stac!$T24))=FALSE,IF(ISERR(FIND(CONCATENATE(AZ$4,"+"),Stac!$T24))=FALSE,IF(ISERR(FIND(CONCATENATE(AZ$4,"++"),Stac!$T24))=FALSE,IF(ISERR(FIND(CONCATENATE(AZ$4,"+++"),Stac!$T24))=FALSE,"+++","++"),"+")," ")," ")</f>
        <v xml:space="preserve"> </v>
      </c>
      <c r="BA18" s="180" t="str">
        <f>IF(ISERR(FIND(BA$4,Stac!$T24))=FALSE,IF(ISERR(FIND(CONCATENATE(BA$4,"+"),Stac!$T24))=FALSE,IF(ISERR(FIND(CONCATENATE(BA$4,"++"),Stac!$T24))=FALSE,IF(ISERR(FIND(CONCATENATE(BA$4,"+++"),Stac!$T24))=FALSE,"+++","++"),"+")," ")," ")</f>
        <v xml:space="preserve"> </v>
      </c>
      <c r="BB18" s="180" t="str">
        <f>IF(ISERR(FIND(BB$4,Stac!$T24))=FALSE,IF(ISERR(FIND(CONCATENATE(BB$4,"+"),Stac!$T24))=FALSE,IF(ISERR(FIND(CONCATENATE(BB$4,"++"),Stac!$T24))=FALSE,IF(ISERR(FIND(CONCATENATE(BB$4,"+++"),Stac!$T24))=FALSE,"+++","++"),"+")," ")," ")</f>
        <v xml:space="preserve"> </v>
      </c>
      <c r="BC18" s="180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180"/>
      <c r="BE18" s="180"/>
    </row>
    <row r="19" spans="1:57" hidden="1">
      <c r="A19" s="179">
        <f>Stac!C25</f>
        <v>0</v>
      </c>
      <c r="B19" s="180" t="str">
        <f>IF(ISERR(FIND(B$4,Stac!$R25))=FALSE,IF(ISERR(FIND(CONCATENATE(B$4,"+"),Stac!$R25))=FALSE,IF(ISERR(FIND(CONCATENATE(B$4,"++"),Stac!$R25))=FALSE,IF(ISERR(FIND(CONCATENATE(B$4,"+++"),Stac!$R25))=FALSE,"+++","++"),"+"),"+")," ")</f>
        <v xml:space="preserve"> </v>
      </c>
      <c r="C19" s="180" t="str">
        <f>IF(ISERR(FIND(C$4,Stac!$R25))=FALSE,IF(ISERR(FIND(CONCATENATE(C$4,"+"),Stac!$R25))=FALSE,IF(ISERR(FIND(CONCATENATE(C$4,"++"),Stac!$R25))=FALSE,IF(ISERR(FIND(CONCATENATE(C$4,"+++"),Stac!$R25))=FALSE,"+++","++"),"+"),"+")," ")</f>
        <v xml:space="preserve"> </v>
      </c>
      <c r="D19" s="180" t="str">
        <f>IF(ISERR(FIND(D$4,Stac!$R25))=FALSE,IF(ISERR(FIND(CONCATENATE(D$4,"+"),Stac!$R25))=FALSE,IF(ISERR(FIND(CONCATENATE(D$4,"++"),Stac!$R25))=FALSE,IF(ISERR(FIND(CONCATENATE(D$4,"+++"),Stac!$R25))=FALSE,"+++","++"),"+"),"+")," ")</f>
        <v xml:space="preserve"> </v>
      </c>
      <c r="E19" s="180" t="str">
        <f>IF(ISERR(FIND(E$4,Stac!$R25))=FALSE,IF(ISERR(FIND(CONCATENATE(E$4,"+"),Stac!$R25))=FALSE,IF(ISERR(FIND(CONCATENATE(E$4,"++"),Stac!$R25))=FALSE,IF(ISERR(FIND(CONCATENATE(E$4,"+++"),Stac!$R25))=FALSE,"+++","++"),"+"),"+")," ")</f>
        <v xml:space="preserve"> </v>
      </c>
      <c r="F19" s="180" t="str">
        <f>IF(ISERR(FIND(F$4,Stac!$R25))=FALSE,IF(ISERR(FIND(CONCATENATE(F$4,"+"),Stac!$R25))=FALSE,IF(ISERR(FIND(CONCATENATE(F$4,"++"),Stac!$R25))=FALSE,IF(ISERR(FIND(CONCATENATE(F$4,"+++"),Stac!$R25))=FALSE,"+++","++"),"+"),"+")," ")</f>
        <v xml:space="preserve"> </v>
      </c>
      <c r="G19" s="180" t="str">
        <f>IF(ISERR(FIND(G$4,Stac!$R25))=FALSE,IF(ISERR(FIND(CONCATENATE(G$4,"+"),Stac!$R25))=FALSE,IF(ISERR(FIND(CONCATENATE(G$4,"++"),Stac!$R25))=FALSE,IF(ISERR(FIND(CONCATENATE(G$4,"+++"),Stac!$R25))=FALSE,"+++","++"),"+"),"+")," ")</f>
        <v xml:space="preserve"> </v>
      </c>
      <c r="H19" s="180" t="str">
        <f>IF(ISERR(FIND(H$4,Stac!$R25))=FALSE,IF(ISERR(FIND(CONCATENATE(H$4,"+"),Stac!$R25))=FALSE,IF(ISERR(FIND(CONCATENATE(H$4,"++"),Stac!$R25))=FALSE,IF(ISERR(FIND(CONCATENATE(H$4,"+++"),Stac!$R25))=FALSE,"+++","++"),"+"),"+")," ")</f>
        <v xml:space="preserve"> </v>
      </c>
      <c r="I19" s="180" t="str">
        <f>IF(ISERR(FIND(I$4,Stac!$R25))=FALSE,IF(ISERR(FIND(CONCATENATE(I$4,"+"),Stac!$R25))=FALSE,IF(ISERR(FIND(CONCATENATE(I$4,"++"),Stac!$R25))=FALSE,IF(ISERR(FIND(CONCATENATE(I$4,"+++"),Stac!$R25))=FALSE,"+++","++"),"+"),"+")," ")</f>
        <v xml:space="preserve"> </v>
      </c>
      <c r="J19" s="180" t="str">
        <f>IF(ISERR(FIND(J$4,Stac!$R25))=FALSE,IF(ISERR(FIND(CONCATENATE(J$4,"+"),Stac!$R25))=FALSE,IF(ISERR(FIND(CONCATENATE(J$4,"++"),Stac!$R25))=FALSE,IF(ISERR(FIND(CONCATENATE(J$4,"+++"),Stac!$R25))=FALSE,"+++","++"),"+"),"+")," ")</f>
        <v xml:space="preserve"> </v>
      </c>
      <c r="K19" s="180" t="str">
        <f>IF(ISERR(FIND(K$4,Stac!$R25))=FALSE,IF(ISERR(FIND(CONCATENATE(K$4,"+"),Stac!$R25))=FALSE,IF(ISERR(FIND(CONCATENATE(K$4,"++"),Stac!$R25))=FALSE,IF(ISERR(FIND(CONCATENATE(K$4,"+++"),Stac!$R25))=FALSE,"+++","++"),"+"),"+")," ")</f>
        <v xml:space="preserve"> </v>
      </c>
      <c r="L19" s="180" t="str">
        <f>IF(ISERR(FIND(L$4,Stac!$R25))=FALSE,IF(ISERR(FIND(CONCATENATE(L$4,"+"),Stac!$R25))=FALSE,IF(ISERR(FIND(CONCATENATE(L$4,"++"),Stac!$R25))=FALSE,IF(ISERR(FIND(CONCATENATE(L$4,"+++"),Stac!$R25))=FALSE,"+++","++"),"+"),"+")," ")</f>
        <v xml:space="preserve"> </v>
      </c>
      <c r="M19" s="180" t="str">
        <f>IF(ISERR(FIND(M$4,Stac!$R25))=FALSE,IF(ISERR(FIND(CONCATENATE(M$4,"+"),Stac!$R25))=FALSE,IF(ISERR(FIND(CONCATENATE(M$4,"++"),Stac!$R25))=FALSE,IF(ISERR(FIND(CONCATENATE(M$4,"+++"),Stac!$R25))=FALSE,"+++","++"),"+"),"+")," ")</f>
        <v xml:space="preserve"> </v>
      </c>
      <c r="N19" s="180" t="str">
        <f>IF(ISERR(FIND(N$4,Stac!$R25))=FALSE,IF(ISERR(FIND(CONCATENATE(N$4,"+"),Stac!$R25))=FALSE,IF(ISERR(FIND(CONCATENATE(N$4,"++"),Stac!$R25))=FALSE,IF(ISERR(FIND(CONCATENATE(N$4,"+++"),Stac!$R25))=FALSE,"+++","++"),"+"),"+")," ")</f>
        <v xml:space="preserve"> </v>
      </c>
      <c r="O19" s="180" t="str">
        <f>IF(ISERR(FIND(O$4,Stac!$R25))=FALSE,IF(ISERR(FIND(CONCATENATE(O$4,"+"),Stac!$R25))=FALSE,IF(ISERR(FIND(CONCATENATE(O$4,"++"),Stac!$R25))=FALSE,IF(ISERR(FIND(CONCATENATE(O$4,"+++"),Stac!$R25))=FALSE,"+++","++"),"+"),"+")," ")</f>
        <v xml:space="preserve"> </v>
      </c>
      <c r="P19" s="180" t="str">
        <f>IF(ISERR(FIND(P$4,Stac!$R25))=FALSE,IF(ISERR(FIND(CONCATENATE(P$4,"+"),Stac!$R25))=FALSE,IF(ISERR(FIND(CONCATENATE(P$4,"++"),Stac!$R25))=FALSE,IF(ISERR(FIND(CONCATENATE(P$4,"+++"),Stac!$R25))=FALSE,"+++","++"),"+"),"+")," ")</f>
        <v xml:space="preserve"> </v>
      </c>
      <c r="Q19" s="180" t="str">
        <f>IF(ISERR(FIND(Q$4,Stac!$R25))=FALSE,IF(ISERR(FIND(CONCATENATE(Q$4,"+"),Stac!$R25))=FALSE,IF(ISERR(FIND(CONCATENATE(Q$4,"++"),Stac!$R25))=FALSE,IF(ISERR(FIND(CONCATENATE(Q$4,"+++"),Stac!$R25))=FALSE,"+++","++"),"+"),"+")," ")</f>
        <v xml:space="preserve"> </v>
      </c>
      <c r="R19" s="180" t="str">
        <f>IF(ISERR(FIND(R$4,Stac!$R25))=FALSE,IF(ISERR(FIND(CONCATENATE(R$4,"+"),Stac!$R25))=FALSE,IF(ISERR(FIND(CONCATENATE(R$4,"++"),Stac!$R25))=FALSE,IF(ISERR(FIND(CONCATENATE(R$4,"+++"),Stac!$R25))=FALSE,"+++","++"),"+"),"+")," ")</f>
        <v xml:space="preserve"> </v>
      </c>
      <c r="S19" s="180" t="str">
        <f>IF(ISERR(FIND(S$4,Stac!$R25))=FALSE,IF(ISERR(FIND(CONCATENATE(S$4,"+"),Stac!$R25))=FALSE,IF(ISERR(FIND(CONCATENATE(S$4,"++"),Stac!$R25))=FALSE,IF(ISERR(FIND(CONCATENATE(S$4,"+++"),Stac!$R25))=FALSE,"+++","++"),"+"),"+")," ")</f>
        <v xml:space="preserve"> </v>
      </c>
      <c r="T19" s="181">
        <f>Stac!C25</f>
        <v>0</v>
      </c>
      <c r="U19" s="180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9" s="180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9" s="180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9" s="180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9" s="180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9" s="180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9" s="180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9" s="180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9" s="180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9" s="180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9" s="180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9" s="180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9" s="180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9" s="180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9" s="180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9" s="180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9" s="180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9" s="180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9" s="180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9" s="180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9" s="180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9" s="180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9" s="180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9" s="180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9" s="180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9" s="180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9" s="180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9" s="181">
        <f>Stac!C25</f>
        <v>0</v>
      </c>
      <c r="AW19" s="180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9" s="180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9" s="180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9" s="180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9" s="180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9" s="180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9" s="180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180"/>
      <c r="BE19" s="180"/>
    </row>
    <row r="20" spans="1:57">
      <c r="A20" s="182" t="str">
        <f>Stac!C26</f>
        <v>Semestr 2:</v>
      </c>
      <c r="B20" s="180" t="str">
        <f>IF(ISERR(FIND(B$4,Stac!$R26))=FALSE,IF(ISERR(FIND(CONCATENATE(B$4,"+"),Stac!$R26))=FALSE,IF(ISERR(FIND(CONCATENATE(B$4,"++"),Stac!$R26))=FALSE,IF(ISERR(FIND(CONCATENATE(B$4,"+++"),Stac!$R26))=FALSE,"+++","++"),"+"),"+")," ")</f>
        <v xml:space="preserve"> </v>
      </c>
      <c r="C20" s="180" t="str">
        <f>IF(ISERR(FIND(C$4,Stac!$R26))=FALSE,IF(ISERR(FIND(CONCATENATE(C$4,"+"),Stac!$R26))=FALSE,IF(ISERR(FIND(CONCATENATE(C$4,"++"),Stac!$R26))=FALSE,IF(ISERR(FIND(CONCATENATE(C$4,"+++"),Stac!$R26))=FALSE,"+++","++"),"+"),"+")," ")</f>
        <v xml:space="preserve"> </v>
      </c>
      <c r="D20" s="180" t="str">
        <f>IF(ISERR(FIND(D$4,Stac!$R26))=FALSE,IF(ISERR(FIND(CONCATENATE(D$4,"+"),Stac!$R26))=FALSE,IF(ISERR(FIND(CONCATENATE(D$4,"++"),Stac!$R26))=FALSE,IF(ISERR(FIND(CONCATENATE(D$4,"+++"),Stac!$R26))=FALSE,"+++","++"),"+"),"+")," ")</f>
        <v xml:space="preserve"> </v>
      </c>
      <c r="E20" s="180" t="str">
        <f>IF(ISERR(FIND(E$4,Stac!$R26))=FALSE,IF(ISERR(FIND(CONCATENATE(E$4,"+"),Stac!$R26))=FALSE,IF(ISERR(FIND(CONCATENATE(E$4,"++"),Stac!$R26))=FALSE,IF(ISERR(FIND(CONCATENATE(E$4,"+++"),Stac!$R26))=FALSE,"+++","++"),"+"),"+")," ")</f>
        <v xml:space="preserve"> </v>
      </c>
      <c r="F20" s="180" t="str">
        <f>IF(ISERR(FIND(F$4,Stac!$R26))=FALSE,IF(ISERR(FIND(CONCATENATE(F$4,"+"),Stac!$R26))=FALSE,IF(ISERR(FIND(CONCATENATE(F$4,"++"),Stac!$R26))=FALSE,IF(ISERR(FIND(CONCATENATE(F$4,"+++"),Stac!$R26))=FALSE,"+++","++"),"+"),"+")," ")</f>
        <v xml:space="preserve"> </v>
      </c>
      <c r="G20" s="180" t="str">
        <f>IF(ISERR(FIND(G$4,Stac!$R26))=FALSE,IF(ISERR(FIND(CONCATENATE(G$4,"+"),Stac!$R26))=FALSE,IF(ISERR(FIND(CONCATENATE(G$4,"++"),Stac!$R26))=FALSE,IF(ISERR(FIND(CONCATENATE(G$4,"+++"),Stac!$R26))=FALSE,"+++","++"),"+"),"+")," ")</f>
        <v xml:space="preserve"> </v>
      </c>
      <c r="H20" s="180" t="str">
        <f>IF(ISERR(FIND(H$4,Stac!$R26))=FALSE,IF(ISERR(FIND(CONCATENATE(H$4,"+"),Stac!$R26))=FALSE,IF(ISERR(FIND(CONCATENATE(H$4,"++"),Stac!$R26))=FALSE,IF(ISERR(FIND(CONCATENATE(H$4,"+++"),Stac!$R26))=FALSE,"+++","++"),"+"),"+")," ")</f>
        <v xml:space="preserve"> </v>
      </c>
      <c r="I20" s="180" t="str">
        <f>IF(ISERR(FIND(I$4,Stac!$R26))=FALSE,IF(ISERR(FIND(CONCATENATE(I$4,"+"),Stac!$R26))=FALSE,IF(ISERR(FIND(CONCATENATE(I$4,"++"),Stac!$R26))=FALSE,IF(ISERR(FIND(CONCATENATE(I$4,"+++"),Stac!$R26))=FALSE,"+++","++"),"+"),"+")," ")</f>
        <v xml:space="preserve"> </v>
      </c>
      <c r="J20" s="180" t="str">
        <f>IF(ISERR(FIND(J$4,Stac!$R26))=FALSE,IF(ISERR(FIND(CONCATENATE(J$4,"+"),Stac!$R26))=FALSE,IF(ISERR(FIND(CONCATENATE(J$4,"++"),Stac!$R26))=FALSE,IF(ISERR(FIND(CONCATENATE(J$4,"+++"),Stac!$R26))=FALSE,"+++","++"),"+"),"+")," ")</f>
        <v xml:space="preserve"> </v>
      </c>
      <c r="K20" s="180" t="str">
        <f>IF(ISERR(FIND(K$4,Stac!$R26))=FALSE,IF(ISERR(FIND(CONCATENATE(K$4,"+"),Stac!$R26))=FALSE,IF(ISERR(FIND(CONCATENATE(K$4,"++"),Stac!$R26))=FALSE,IF(ISERR(FIND(CONCATENATE(K$4,"+++"),Stac!$R26))=FALSE,"+++","++"),"+"),"+")," ")</f>
        <v xml:space="preserve"> </v>
      </c>
      <c r="L20" s="180" t="str">
        <f>IF(ISERR(FIND(L$4,Stac!$R26))=FALSE,IF(ISERR(FIND(CONCATENATE(L$4,"+"),Stac!$R26))=FALSE,IF(ISERR(FIND(CONCATENATE(L$4,"++"),Stac!$R26))=FALSE,IF(ISERR(FIND(CONCATENATE(L$4,"+++"),Stac!$R26))=FALSE,"+++","++"),"+"),"+")," ")</f>
        <v xml:space="preserve"> </v>
      </c>
      <c r="M20" s="180" t="str">
        <f>IF(ISERR(FIND(M$4,Stac!$R26))=FALSE,IF(ISERR(FIND(CONCATENATE(M$4,"+"),Stac!$R26))=FALSE,IF(ISERR(FIND(CONCATENATE(M$4,"++"),Stac!$R26))=FALSE,IF(ISERR(FIND(CONCATENATE(M$4,"+++"),Stac!$R26))=FALSE,"+++","++"),"+"),"+")," ")</f>
        <v xml:space="preserve"> </v>
      </c>
      <c r="N20" s="180" t="str">
        <f>IF(ISERR(FIND(N$4,Stac!$R26))=FALSE,IF(ISERR(FIND(CONCATENATE(N$4,"+"),Stac!$R26))=FALSE,IF(ISERR(FIND(CONCATENATE(N$4,"++"),Stac!$R26))=FALSE,IF(ISERR(FIND(CONCATENATE(N$4,"+++"),Stac!$R26))=FALSE,"+++","++"),"+"),"+")," ")</f>
        <v xml:space="preserve"> </v>
      </c>
      <c r="O20" s="180" t="str">
        <f>IF(ISERR(FIND(O$4,Stac!$R26))=FALSE,IF(ISERR(FIND(CONCATENATE(O$4,"+"),Stac!$R26))=FALSE,IF(ISERR(FIND(CONCATENATE(O$4,"++"),Stac!$R26))=FALSE,IF(ISERR(FIND(CONCATENATE(O$4,"+++"),Stac!$R26))=FALSE,"+++","++"),"+"),"+")," ")</f>
        <v xml:space="preserve"> </v>
      </c>
      <c r="P20" s="180" t="str">
        <f>IF(ISERR(FIND(P$4,Stac!$R26))=FALSE,IF(ISERR(FIND(CONCATENATE(P$4,"+"),Stac!$R26))=FALSE,IF(ISERR(FIND(CONCATENATE(P$4,"++"),Stac!$R26))=FALSE,IF(ISERR(FIND(CONCATENATE(P$4,"+++"),Stac!$R26))=FALSE,"+++","++"),"+"),"+")," ")</f>
        <v xml:space="preserve"> </v>
      </c>
      <c r="Q20" s="180" t="str">
        <f>IF(ISERR(FIND(Q$4,Stac!$R26))=FALSE,IF(ISERR(FIND(CONCATENATE(Q$4,"+"),Stac!$R26))=FALSE,IF(ISERR(FIND(CONCATENATE(Q$4,"++"),Stac!$R26))=FALSE,IF(ISERR(FIND(CONCATENATE(Q$4,"+++"),Stac!$R26))=FALSE,"+++","++"),"+"),"+")," ")</f>
        <v xml:space="preserve"> </v>
      </c>
      <c r="R20" s="180" t="str">
        <f>IF(ISERR(FIND(R$4,Stac!$R26))=FALSE,IF(ISERR(FIND(CONCATENATE(R$4,"+"),Stac!$R26))=FALSE,IF(ISERR(FIND(CONCATENATE(R$4,"++"),Stac!$R26))=FALSE,IF(ISERR(FIND(CONCATENATE(R$4,"+++"),Stac!$R26))=FALSE,"+++","++"),"+"),"+")," ")</f>
        <v xml:space="preserve"> </v>
      </c>
      <c r="S20" s="180" t="str">
        <f>IF(ISERR(FIND(S$4,Stac!$R26))=FALSE,IF(ISERR(FIND(CONCATENATE(S$4,"+"),Stac!$R26))=FALSE,IF(ISERR(FIND(CONCATENATE(S$4,"++"),Stac!$R26))=FALSE,IF(ISERR(FIND(CONCATENATE(S$4,"+++"),Stac!$R26))=FALSE,"+++","++"),"+"),"+")," ")</f>
        <v xml:space="preserve"> </v>
      </c>
      <c r="T20" s="182" t="str">
        <f>Stac!C26</f>
        <v>Semestr 2:</v>
      </c>
      <c r="U20" s="180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20" s="180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20" s="180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20" s="180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20" s="180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20" s="180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20" s="180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20" s="180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20" s="180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20" s="180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20" s="180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20" s="180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20" s="180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20" s="180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20" s="180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20" s="180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20" s="180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20" s="180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20" s="180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20" s="180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20" s="180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20" s="180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20" s="180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20" s="180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20" s="180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20" s="180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20" s="180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20" s="182" t="str">
        <f>Stac!C26</f>
        <v>Semestr 2:</v>
      </c>
      <c r="AW20" s="180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20" s="180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20" s="180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20" s="180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20" s="180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20" s="180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20" s="180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180"/>
      <c r="BE20" s="180"/>
    </row>
    <row r="21" spans="1:57" hidden="1">
      <c r="A21" s="179" t="str">
        <f>Stac!C27</f>
        <v>Moduł kształcenia</v>
      </c>
      <c r="B21" s="180" t="str">
        <f>IF(ISERR(FIND(B$4,Stac!$R27))=FALSE,IF(ISERR(FIND(CONCATENATE(B$4,"+"),Stac!$R27))=FALSE,IF(ISERR(FIND(CONCATENATE(B$4,"++"),Stac!$R27))=FALSE,IF(ISERR(FIND(CONCATENATE(B$4,"+++"),Stac!$R27))=FALSE,"+++","++"),"+"),"+")," ")</f>
        <v xml:space="preserve"> </v>
      </c>
      <c r="C21" s="180" t="str">
        <f>IF(ISERR(FIND(C$4,Stac!$R27))=FALSE,IF(ISERR(FIND(CONCATENATE(C$4,"+"),Stac!$R27))=FALSE,IF(ISERR(FIND(CONCATENATE(C$4,"++"),Stac!$R27))=FALSE,IF(ISERR(FIND(CONCATENATE(C$4,"+++"),Stac!$R27))=FALSE,"+++","++"),"+"),"+")," ")</f>
        <v xml:space="preserve"> </v>
      </c>
      <c r="D21" s="180" t="str">
        <f>IF(ISERR(FIND(D$4,Stac!$R27))=FALSE,IF(ISERR(FIND(CONCATENATE(D$4,"+"),Stac!$R27))=FALSE,IF(ISERR(FIND(CONCATENATE(D$4,"++"),Stac!$R27))=FALSE,IF(ISERR(FIND(CONCATENATE(D$4,"+++"),Stac!$R27))=FALSE,"+++","++"),"+"),"+")," ")</f>
        <v xml:space="preserve"> </v>
      </c>
      <c r="E21" s="180" t="str">
        <f>IF(ISERR(FIND(E$4,Stac!$R27))=FALSE,IF(ISERR(FIND(CONCATENATE(E$4,"+"),Stac!$R27))=FALSE,IF(ISERR(FIND(CONCATENATE(E$4,"++"),Stac!$R27))=FALSE,IF(ISERR(FIND(CONCATENATE(E$4,"+++"),Stac!$R27))=FALSE,"+++","++"),"+"),"+")," ")</f>
        <v xml:space="preserve"> </v>
      </c>
      <c r="F21" s="180" t="str">
        <f>IF(ISERR(FIND(F$4,Stac!$R27))=FALSE,IF(ISERR(FIND(CONCATENATE(F$4,"+"),Stac!$R27))=FALSE,IF(ISERR(FIND(CONCATENATE(F$4,"++"),Stac!$R27))=FALSE,IF(ISERR(FIND(CONCATENATE(F$4,"+++"),Stac!$R27))=FALSE,"+++","++"),"+"),"+")," ")</f>
        <v xml:space="preserve"> </v>
      </c>
      <c r="G21" s="180" t="str">
        <f>IF(ISERR(FIND(G$4,Stac!$R27))=FALSE,IF(ISERR(FIND(CONCATENATE(G$4,"+"),Stac!$R27))=FALSE,IF(ISERR(FIND(CONCATENATE(G$4,"++"),Stac!$R27))=FALSE,IF(ISERR(FIND(CONCATENATE(G$4,"+++"),Stac!$R27))=FALSE,"+++","++"),"+"),"+")," ")</f>
        <v xml:space="preserve"> </v>
      </c>
      <c r="H21" s="180" t="str">
        <f>IF(ISERR(FIND(H$4,Stac!$R27))=FALSE,IF(ISERR(FIND(CONCATENATE(H$4,"+"),Stac!$R27))=FALSE,IF(ISERR(FIND(CONCATENATE(H$4,"++"),Stac!$R27))=FALSE,IF(ISERR(FIND(CONCATENATE(H$4,"+++"),Stac!$R27))=FALSE,"+++","++"),"+"),"+")," ")</f>
        <v xml:space="preserve"> </v>
      </c>
      <c r="I21" s="180" t="str">
        <f>IF(ISERR(FIND(I$4,Stac!$R27))=FALSE,IF(ISERR(FIND(CONCATENATE(I$4,"+"),Stac!$R27))=FALSE,IF(ISERR(FIND(CONCATENATE(I$4,"++"),Stac!$R27))=FALSE,IF(ISERR(FIND(CONCATENATE(I$4,"+++"),Stac!$R27))=FALSE,"+++","++"),"+"),"+")," ")</f>
        <v xml:space="preserve"> </v>
      </c>
      <c r="J21" s="180" t="str">
        <f>IF(ISERR(FIND(J$4,Stac!$R27))=FALSE,IF(ISERR(FIND(CONCATENATE(J$4,"+"),Stac!$R27))=FALSE,IF(ISERR(FIND(CONCATENATE(J$4,"++"),Stac!$R27))=FALSE,IF(ISERR(FIND(CONCATENATE(J$4,"+++"),Stac!$R27))=FALSE,"+++","++"),"+"),"+")," ")</f>
        <v xml:space="preserve"> </v>
      </c>
      <c r="K21" s="180" t="str">
        <f>IF(ISERR(FIND(K$4,Stac!$R27))=FALSE,IF(ISERR(FIND(CONCATENATE(K$4,"+"),Stac!$R27))=FALSE,IF(ISERR(FIND(CONCATENATE(K$4,"++"),Stac!$R27))=FALSE,IF(ISERR(FIND(CONCATENATE(K$4,"+++"),Stac!$R27))=FALSE,"+++","++"),"+"),"+")," ")</f>
        <v xml:space="preserve"> </v>
      </c>
      <c r="L21" s="180" t="str">
        <f>IF(ISERR(FIND(L$4,Stac!$R27))=FALSE,IF(ISERR(FIND(CONCATENATE(L$4,"+"),Stac!$R27))=FALSE,IF(ISERR(FIND(CONCATENATE(L$4,"++"),Stac!$R27))=FALSE,IF(ISERR(FIND(CONCATENATE(L$4,"+++"),Stac!$R27))=FALSE,"+++","++"),"+"),"+")," ")</f>
        <v xml:space="preserve"> </v>
      </c>
      <c r="M21" s="180" t="str">
        <f>IF(ISERR(FIND(M$4,Stac!$R27))=FALSE,IF(ISERR(FIND(CONCATENATE(M$4,"+"),Stac!$R27))=FALSE,IF(ISERR(FIND(CONCATENATE(M$4,"++"),Stac!$R27))=FALSE,IF(ISERR(FIND(CONCATENATE(M$4,"+++"),Stac!$R27))=FALSE,"+++","++"),"+"),"+")," ")</f>
        <v xml:space="preserve"> </v>
      </c>
      <c r="N21" s="180" t="str">
        <f>IF(ISERR(FIND(N$4,Stac!$R27))=FALSE,IF(ISERR(FIND(CONCATENATE(N$4,"+"),Stac!$R27))=FALSE,IF(ISERR(FIND(CONCATENATE(N$4,"++"),Stac!$R27))=FALSE,IF(ISERR(FIND(CONCATENATE(N$4,"+++"),Stac!$R27))=FALSE,"+++","++"),"+"),"+")," ")</f>
        <v xml:space="preserve"> </v>
      </c>
      <c r="O21" s="180" t="str">
        <f>IF(ISERR(FIND(O$4,Stac!$R27))=FALSE,IF(ISERR(FIND(CONCATENATE(O$4,"+"),Stac!$R27))=FALSE,IF(ISERR(FIND(CONCATENATE(O$4,"++"),Stac!$R27))=FALSE,IF(ISERR(FIND(CONCATENATE(O$4,"+++"),Stac!$R27))=FALSE,"+++","++"),"+"),"+")," ")</f>
        <v xml:space="preserve"> </v>
      </c>
      <c r="P21" s="180" t="str">
        <f>IF(ISERR(FIND(P$4,Stac!$R27))=FALSE,IF(ISERR(FIND(CONCATENATE(P$4,"+"),Stac!$R27))=FALSE,IF(ISERR(FIND(CONCATENATE(P$4,"++"),Stac!$R27))=FALSE,IF(ISERR(FIND(CONCATENATE(P$4,"+++"),Stac!$R27))=FALSE,"+++","++"),"+"),"+")," ")</f>
        <v xml:space="preserve"> </v>
      </c>
      <c r="Q21" s="180" t="str">
        <f>IF(ISERR(FIND(Q$4,Stac!$R27))=FALSE,IF(ISERR(FIND(CONCATENATE(Q$4,"+"),Stac!$R27))=FALSE,IF(ISERR(FIND(CONCATENATE(Q$4,"++"),Stac!$R27))=FALSE,IF(ISERR(FIND(CONCATENATE(Q$4,"+++"),Stac!$R27))=FALSE,"+++","++"),"+"),"+")," ")</f>
        <v xml:space="preserve"> </v>
      </c>
      <c r="R21" s="180" t="str">
        <f>IF(ISERR(FIND(R$4,Stac!$R27))=FALSE,IF(ISERR(FIND(CONCATENATE(R$4,"+"),Stac!$R27))=FALSE,IF(ISERR(FIND(CONCATENATE(R$4,"++"),Stac!$R27))=FALSE,IF(ISERR(FIND(CONCATENATE(R$4,"+++"),Stac!$R27))=FALSE,"+++","++"),"+"),"+")," ")</f>
        <v xml:space="preserve"> </v>
      </c>
      <c r="S21" s="180" t="str">
        <f>IF(ISERR(FIND(S$4,Stac!$R27))=FALSE,IF(ISERR(FIND(CONCATENATE(S$4,"+"),Stac!$R27))=FALSE,IF(ISERR(FIND(CONCATENATE(S$4,"++"),Stac!$R27))=FALSE,IF(ISERR(FIND(CONCATENATE(S$4,"+++"),Stac!$R27))=FALSE,"+++","++"),"+"),"+")," ")</f>
        <v xml:space="preserve"> </v>
      </c>
      <c r="T21" s="181" t="str">
        <f>Stac!C27</f>
        <v>Moduł kształcenia</v>
      </c>
      <c r="U21" s="180" t="str">
        <f>IF(ISERR(FIND(U$4,Stac!$S27))=FALSE,IF(ISERR(FIND(CONCATENATE(U$4,"+"),Stac!$S27))=FALSE,IF(ISERR(FIND(CONCATENATE(U$4,"++"),Stac!$S27))=FALSE,IF(ISERR(FIND(CONCATENATE(U$4,"+++"),Stac!$S27))=FALSE,"+++","++"),"+"),"-"),"-")</f>
        <v>-</v>
      </c>
      <c r="V21" s="180" t="str">
        <f>IF(ISERR(FIND(V$4,Stac!$S27))=FALSE,IF(ISERR(FIND(CONCATENATE(V$4,"+"),Stac!$S27))=FALSE,IF(ISERR(FIND(CONCATENATE(V$4,"++"),Stac!$S27))=FALSE,IF(ISERR(FIND(CONCATENATE(V$4,"+++"),Stac!$S27))=FALSE,"+++","++"),"+"),"-"),"-")</f>
        <v>-</v>
      </c>
      <c r="W21" s="180" t="str">
        <f>IF(ISERR(FIND(W$4,Stac!$S27))=FALSE,IF(ISERR(FIND(CONCATENATE(W$4,"+"),Stac!$S27))=FALSE,IF(ISERR(FIND(CONCATENATE(W$4,"++"),Stac!$S27))=FALSE,IF(ISERR(FIND(CONCATENATE(W$4,"+++"),Stac!$S27))=FALSE,"+++","++"),"+"),"-"),"-")</f>
        <v>-</v>
      </c>
      <c r="X21" s="180" t="str">
        <f>IF(ISERR(FIND(X$4,Stac!$S27))=FALSE,IF(ISERR(FIND(CONCATENATE(X$4,"+"),Stac!$S27))=FALSE,IF(ISERR(FIND(CONCATENATE(X$4,"++"),Stac!$S27))=FALSE,IF(ISERR(FIND(CONCATENATE(X$4,"+++"),Stac!$S27))=FALSE,"+++","++"),"+"),"-"),"-")</f>
        <v>-</v>
      </c>
      <c r="Y21" s="180" t="str">
        <f>IF(ISERR(FIND(Y$4,Stac!$S27))=FALSE,IF(ISERR(FIND(CONCATENATE(Y$4,"+"),Stac!$S27))=FALSE,IF(ISERR(FIND(CONCATENATE(Y$4,"++"),Stac!$S27))=FALSE,IF(ISERR(FIND(CONCATENATE(Y$4,"+++"),Stac!$S27))=FALSE,"+++","++"),"+"),"-"),"-")</f>
        <v>-</v>
      </c>
      <c r="Z21" s="180" t="str">
        <f>IF(ISERR(FIND(Z$4,Stac!$S27))=FALSE,IF(ISERR(FIND(CONCATENATE(Z$4,"+"),Stac!$S27))=FALSE,IF(ISERR(FIND(CONCATENATE(Z$4,"++"),Stac!$S27))=FALSE,IF(ISERR(FIND(CONCATENATE(Z$4,"+++"),Stac!$S27))=FALSE,"+++","++"),"+"),"-"),"-")</f>
        <v>-</v>
      </c>
      <c r="AA21" s="180" t="str">
        <f>IF(ISERR(FIND(AA$4,Stac!$S27))=FALSE,IF(ISERR(FIND(CONCATENATE(AA$4,"+"),Stac!$S27))=FALSE,IF(ISERR(FIND(CONCATENATE(AA$4,"++"),Stac!$S27))=FALSE,IF(ISERR(FIND(CONCATENATE(AA$4,"+++"),Stac!$S27))=FALSE,"+++","++"),"+"),"-"),"-")</f>
        <v>-</v>
      </c>
      <c r="AB21" s="180" t="str">
        <f>IF(ISERR(FIND(AB$4,Stac!$S27))=FALSE,IF(ISERR(FIND(CONCATENATE(AB$4,"+"),Stac!$S27))=FALSE,IF(ISERR(FIND(CONCATENATE(AB$4,"++"),Stac!$S27))=FALSE,IF(ISERR(FIND(CONCATENATE(AB$4,"+++"),Stac!$S27))=FALSE,"+++","++"),"+"),"-"),"-")</f>
        <v>-</v>
      </c>
      <c r="AC21" s="180" t="str">
        <f>IF(ISERR(FIND(AC$4,Stac!$S27))=FALSE,IF(ISERR(FIND(CONCATENATE(AC$4,"+"),Stac!$S27))=FALSE,IF(ISERR(FIND(CONCATENATE(AC$4,"++"),Stac!$S27))=FALSE,IF(ISERR(FIND(CONCATENATE(AC$4,"+++"),Stac!$S27))=FALSE,"+++","++"),"+"),"-"),"-")</f>
        <v>-</v>
      </c>
      <c r="AD21" s="180" t="str">
        <f>IF(ISERR(FIND(AD$4,Stac!$S27))=FALSE,IF(ISERR(FIND(CONCATENATE(AD$4,"+"),Stac!$S27))=FALSE,IF(ISERR(FIND(CONCATENATE(AD$4,"++"),Stac!$S27))=FALSE,IF(ISERR(FIND(CONCATENATE(AD$4,"+++"),Stac!$S27))=FALSE,"+++","++"),"+"),"-"),"-")</f>
        <v>-</v>
      </c>
      <c r="AE21" s="180" t="str">
        <f>IF(ISERR(FIND(AE$4,Stac!$S27))=FALSE,IF(ISERR(FIND(CONCATENATE(AE$4,"+"),Stac!$S27))=FALSE,IF(ISERR(FIND(CONCATENATE(AE$4,"++"),Stac!$S27))=FALSE,IF(ISERR(FIND(CONCATENATE(AE$4,"+++"),Stac!$S27))=FALSE,"+++","++"),"+"),"-"),"-")</f>
        <v>-</v>
      </c>
      <c r="AF21" s="180" t="str">
        <f>IF(ISERR(FIND(AF$4,Stac!$S27))=FALSE,IF(ISERR(FIND(CONCATENATE(AF$4,"+"),Stac!$S27))=FALSE,IF(ISERR(FIND(CONCATENATE(AF$4,"++"),Stac!$S27))=FALSE,IF(ISERR(FIND(CONCATENATE(AF$4,"+++"),Stac!$S27))=FALSE,"+++","++"),"+"),"-"),"-")</f>
        <v>-</v>
      </c>
      <c r="AG21" s="180" t="str">
        <f>IF(ISERR(FIND(AG$4,Stac!$S27))=FALSE,IF(ISERR(FIND(CONCATENATE(AG$4,"+"),Stac!$S27))=FALSE,IF(ISERR(FIND(CONCATENATE(AG$4,"++"),Stac!$S27))=FALSE,IF(ISERR(FIND(CONCATENATE(AG$4,"+++"),Stac!$S27))=FALSE,"+++","++"),"+"),"-"),"-")</f>
        <v>-</v>
      </c>
      <c r="AH21" s="180" t="str">
        <f>IF(ISERR(FIND(AH$4,Stac!$S27))=FALSE,IF(ISERR(FIND(CONCATENATE(AH$4,"+"),Stac!$S27))=FALSE,IF(ISERR(FIND(CONCATENATE(AH$4,"++"),Stac!$S27))=FALSE,IF(ISERR(FIND(CONCATENATE(AH$4,"+++"),Stac!$S27))=FALSE,"+++","++"),"+"),"-"),"-")</f>
        <v>-</v>
      </c>
      <c r="AI21" s="180" t="str">
        <f>IF(ISERR(FIND(AI$4,Stac!$S27))=FALSE,IF(ISERR(FIND(CONCATENATE(AI$4,"+"),Stac!$S27))=FALSE,IF(ISERR(FIND(CONCATENATE(AI$4,"++"),Stac!$S27))=FALSE,IF(ISERR(FIND(CONCATENATE(AI$4,"+++"),Stac!$S27))=FALSE,"+++","++"),"+"),"-"),"-")</f>
        <v>-</v>
      </c>
      <c r="AJ21" s="180" t="str">
        <f>IF(ISERR(FIND(AJ$4,Stac!$S27))=FALSE,IF(ISERR(FIND(CONCATENATE(AJ$4,"+"),Stac!$S27))=FALSE,IF(ISERR(FIND(CONCATENATE(AJ$4,"++"),Stac!$S27))=FALSE,IF(ISERR(FIND(CONCATENATE(AJ$4,"+++"),Stac!$S27))=FALSE,"+++","++"),"+"),"-"),"-")</f>
        <v>-</v>
      </c>
      <c r="AK21" s="180" t="str">
        <f>IF(ISERR(FIND(AK$4,Stac!$S27))=FALSE,IF(ISERR(FIND(CONCATENATE(AK$4,"+"),Stac!$S27))=FALSE,IF(ISERR(FIND(CONCATENATE(AK$4,"++"),Stac!$S27))=FALSE,IF(ISERR(FIND(CONCATENATE(AK$4,"+++"),Stac!$S27))=FALSE,"+++","++"),"+"),"-"),"-")</f>
        <v>-</v>
      </c>
      <c r="AL21" s="180" t="str">
        <f>IF(ISERR(FIND(AL$4,Stac!$S27))=FALSE,IF(ISERR(FIND(CONCATENATE(AL$4,"+"),Stac!$S27))=FALSE,IF(ISERR(FIND(CONCATENATE(AL$4,"++"),Stac!$S27))=FALSE,IF(ISERR(FIND(CONCATENATE(AL$4,"+++"),Stac!$S27))=FALSE,"+++","++"),"+"),"-"),"-")</f>
        <v>-</v>
      </c>
      <c r="AM21" s="180" t="str">
        <f>IF(ISERR(FIND(AM$4,Stac!$S27))=FALSE,IF(ISERR(FIND(CONCATENATE(AM$4,"+"),Stac!$S27))=FALSE,IF(ISERR(FIND(CONCATENATE(AM$4,"++"),Stac!$S27))=FALSE,IF(ISERR(FIND(CONCATENATE(AM$4,"+++"),Stac!$S27))=FALSE,"+++","++"),"+"),"-"),"-")</f>
        <v>-</v>
      </c>
      <c r="AN21" s="180" t="str">
        <f>IF(ISERR(FIND(AN$4,Stac!$S27))=FALSE,IF(ISERR(FIND(CONCATENATE(AN$4,"+"),Stac!$S27))=FALSE,IF(ISERR(FIND(CONCATENATE(AN$4,"++"),Stac!$S27))=FALSE,IF(ISERR(FIND(CONCATENATE(AN$4,"+++"),Stac!$S27))=FALSE,"+++","++"),"+"),"-"),"-")</f>
        <v>-</v>
      </c>
      <c r="AO21" s="180" t="str">
        <f>IF(ISERR(FIND(AO$4,Stac!$S27))=FALSE,IF(ISERR(FIND(CONCATENATE(AO$4,"+"),Stac!$S27))=FALSE,IF(ISERR(FIND(CONCATENATE(AO$4,"++"),Stac!$S27))=FALSE,IF(ISERR(FIND(CONCATENATE(AO$4,"+++"),Stac!$S27))=FALSE,"+++","++"),"+"),"-"),"-")</f>
        <v>-</v>
      </c>
      <c r="AP21" s="180" t="str">
        <f>IF(ISERR(FIND(AP$4,Stac!$S27))=FALSE,IF(ISERR(FIND(CONCATENATE(AP$4,"+"),Stac!$S27))=FALSE,IF(ISERR(FIND(CONCATENATE(AP$4,"++"),Stac!$S27))=FALSE,IF(ISERR(FIND(CONCATENATE(AP$4,"+++"),Stac!$S27))=FALSE,"+++","++"),"+"),"-"),"-")</f>
        <v>-</v>
      </c>
      <c r="AQ21" s="180" t="str">
        <f>IF(ISERR(FIND(AQ$4,Stac!$S27))=FALSE,IF(ISERR(FIND(CONCATENATE(AQ$4,"+"),Stac!$S27))=FALSE,IF(ISERR(FIND(CONCATENATE(AQ$4,"++"),Stac!$S27))=FALSE,IF(ISERR(FIND(CONCATENATE(AQ$4,"+++"),Stac!$S27))=FALSE,"+++","++"),"+"),"-"),"-")</f>
        <v>-</v>
      </c>
      <c r="AR21" s="180"/>
      <c r="AS21" s="180"/>
      <c r="AT21" s="180"/>
      <c r="AU21" s="180"/>
      <c r="AV21" s="181" t="str">
        <f>Stac!C27</f>
        <v>Moduł kształcenia</v>
      </c>
      <c r="AW21" s="180" t="str">
        <f>IF(ISERR(FIND(AW$4,Stac!$T27))=FALSE,IF(ISERR(FIND(CONCATENATE(AW$4,"+"),Stac!$T27))=FALSE,IF(ISERR(FIND(CONCATENATE(AW$4,"++"),Stac!$T27))=FALSE,IF(ISERR(FIND(CONCATENATE(AW$4,"+++"),Stac!$T27))=FALSE,"+++","++"),"+"),"-"),"-")</f>
        <v>-</v>
      </c>
      <c r="AX21" s="180" t="str">
        <f>IF(ISERR(FIND(AX$4,Stac!$T27))=FALSE,IF(ISERR(FIND(CONCATENATE(AX$4,"+"),Stac!$T27))=FALSE,IF(ISERR(FIND(CONCATENATE(AX$4,"++"),Stac!$T27))=FALSE,IF(ISERR(FIND(CONCATENATE(AX$4,"+++"),Stac!$T27))=FALSE,"+++","++"),"+"),"-"),"-")</f>
        <v>-</v>
      </c>
      <c r="AY21" s="180" t="str">
        <f>IF(ISERR(FIND(AY$4,Stac!$T27))=FALSE,IF(ISERR(FIND(CONCATENATE(AY$4,"+"),Stac!$T27))=FALSE,IF(ISERR(FIND(CONCATENATE(AY$4,"++"),Stac!$T27))=FALSE,IF(ISERR(FIND(CONCATENATE(AY$4,"+++"),Stac!$T27))=FALSE,"+++","++"),"+"),"-"),"-")</f>
        <v>-</v>
      </c>
      <c r="AZ21" s="180" t="str">
        <f>IF(ISERR(FIND(AZ$4,Stac!$T27))=FALSE,IF(ISERR(FIND(CONCATENATE(AZ$4,"+"),Stac!$T27))=FALSE,IF(ISERR(FIND(CONCATENATE(AZ$4,"++"),Stac!$T27))=FALSE,IF(ISERR(FIND(CONCATENATE(AZ$4,"+++"),Stac!$T27))=FALSE,"+++","++"),"+"),"-"),"-")</f>
        <v>-</v>
      </c>
      <c r="BA21" s="180" t="str">
        <f>IF(ISERR(FIND(BA$4,Stac!$T27))=FALSE,IF(ISERR(FIND(CONCATENATE(BA$4,"+"),Stac!$T27))=FALSE,IF(ISERR(FIND(CONCATENATE(BA$4,"++"),Stac!$T27))=FALSE,IF(ISERR(FIND(CONCATENATE(BA$4,"+++"),Stac!$T27))=FALSE,"+++","++"),"+"),"-"),"-")</f>
        <v>-</v>
      </c>
      <c r="BB21" s="180" t="str">
        <f>IF(ISERR(FIND(BB$4,Stac!$T27))=FALSE,IF(ISERR(FIND(CONCATENATE(BB$4,"+"),Stac!$T27))=FALSE,IF(ISERR(FIND(CONCATENATE(BB$4,"++"),Stac!$T27))=FALSE,IF(ISERR(FIND(CONCATENATE(BB$4,"+++"),Stac!$T27))=FALSE,"+++","++"),"+"),"-"),"-")</f>
        <v>-</v>
      </c>
      <c r="BC21" s="180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180"/>
      <c r="BE21" s="180"/>
    </row>
    <row r="22" spans="1:57" ht="38.25">
      <c r="A22" s="179" t="str">
        <f>Stac!C28</f>
        <v>Przedmiot obieralny 1: 
Przetwarzanie obrazów i systemy wizyjne / Sprzężenie wizyjne w robotyce</v>
      </c>
      <c r="B22" s="180" t="str">
        <f>IF(ISERR(FIND(B$4,Stac!$R28))=FALSE,IF(ISERR(FIND(CONCATENATE(B$4,"+"),Stac!$R28))=FALSE,IF(ISERR(FIND(CONCATENATE(B$4,"++"),Stac!$R28))=FALSE,IF(ISERR(FIND(CONCATENATE(B$4,"+++"),Stac!$R28))=FALSE,"+++","++"),"+")," ")," ")</f>
        <v>+</v>
      </c>
      <c r="C22" s="180" t="str">
        <f>IF(ISERR(FIND(C$4,Stac!$R28))=FALSE,IF(ISERR(FIND(CONCATENATE(C$4,"+"),Stac!$R28))=FALSE,IF(ISERR(FIND(CONCATENATE(C$4,"++"),Stac!$R28))=FALSE,IF(ISERR(FIND(CONCATENATE(C$4,"+++"),Stac!$R28))=FALSE,"+++","++"),"+")," ")," ")</f>
        <v xml:space="preserve"> </v>
      </c>
      <c r="D22" s="180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180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180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180" t="str">
        <f>IF(ISERR(FIND(G$4,Stac!$R28))=FALSE,IF(ISERR(FIND(CONCATENATE(G$4,"+"),Stac!$R28))=FALSE,IF(ISERR(FIND(CONCATENATE(G$4,"++"),Stac!$R28))=FALSE,IF(ISERR(FIND(CONCATENATE(G$4,"+++"),Stac!$R28))=FALSE,"+++","++"),"+")," ")," ")</f>
        <v>+++</v>
      </c>
      <c r="H22" s="180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2" s="180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180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2" s="180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180" t="str">
        <f>IF(ISERR(FIND(L$4,Stac!$R28))=FALSE,IF(ISERR(FIND(CONCATENATE(L$4,"+"),Stac!$R28))=FALSE,IF(ISERR(FIND(CONCATENATE(L$4,"++"),Stac!$R28))=FALSE,IF(ISERR(FIND(CONCATENATE(L$4,"+++"),Stac!$R28))=FALSE,"+++","++"),"+")," ")," ")</f>
        <v>++</v>
      </c>
      <c r="M22" s="180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180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180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180" t="str">
        <f>IF(ISERR(FIND(P$4,Stac!$R28))=FALSE,IF(ISERR(FIND(CONCATENATE(P$4,"+"),Stac!$R28))=FALSE,IF(ISERR(FIND(CONCATENATE(P$4,"++"),Stac!$R28))=FALSE,IF(ISERR(FIND(CONCATENATE(P$4,"+++"),Stac!$R28))=FALSE,"+++","++"),"+")," ")," ")</f>
        <v xml:space="preserve"> </v>
      </c>
      <c r="Q22" s="180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180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180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181" t="str">
        <f>Stac!C28</f>
        <v>Przedmiot obieralny 1: 
Przetwarzanie obrazów i systemy wizyjne / Sprzężenie wizyjne w robotyce</v>
      </c>
      <c r="U22" s="180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180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180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180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180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180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180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180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180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180" t="str">
        <f>IF(ISERR(FIND(AD$4,Stac!$S28))=FALSE,IF(ISERR(FIND(CONCATENATE(AD$4,"+"),Stac!$S28))=FALSE,IF(ISERR(FIND(CONCATENATE(AD$4,"++"),Stac!$S28))=FALSE,IF(ISERR(FIND(CONCATENATE(AD$4,"+++"),Stac!$S28))=FALSE,"+++","++"),"+")," ")," ")</f>
        <v xml:space="preserve"> </v>
      </c>
      <c r="AE22" s="180" t="str">
        <f>IF(ISERR(FIND(AE$4,Stac!$S28))=FALSE,IF(ISERR(FIND(CONCATENATE(AE$4,"+"),Stac!$S28))=FALSE,IF(ISERR(FIND(CONCATENATE(AE$4,"++"),Stac!$S28))=FALSE,IF(ISERR(FIND(CONCATENATE(AE$4,"+++"),Stac!$S28))=FALSE,"+++","++"),"+")," ")," ")</f>
        <v>++</v>
      </c>
      <c r="AF22" s="180" t="str">
        <f>IF(ISERR(FIND(AF$4,Stac!$S28))=FALSE,IF(ISERR(FIND(CONCATENATE(AF$4,"+"),Stac!$S28))=FALSE,IF(ISERR(FIND(CONCATENATE(AF$4,"++"),Stac!$S28))=FALSE,IF(ISERR(FIND(CONCATENATE(AF$4,"+++"),Stac!$S28))=FALSE,"+++","++"),"+")," ")," ")</f>
        <v xml:space="preserve"> </v>
      </c>
      <c r="AG22" s="180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180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180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180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180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180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180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180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180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180" t="str">
        <f>IF(ISERR(FIND(AP$4,Stac!$S28))=FALSE,IF(ISERR(FIND(CONCATENATE(AP$4,"+"),Stac!$S28))=FALSE,IF(ISERR(FIND(CONCATENATE(AP$4,"++"),Stac!$S28))=FALSE,IF(ISERR(FIND(CONCATENATE(AP$4,"+++"),Stac!$S28))=FALSE,"+++","++"),"+")," ")," ")</f>
        <v>+</v>
      </c>
      <c r="AQ22" s="180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180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180" t="str">
        <f>IF(ISERR(FIND(AS$4,Stac!$S28))=FALSE,IF(ISERR(FIND(CONCATENATE(AS$4,"+"),Stac!$S28))=FALSE,IF(ISERR(FIND(CONCATENATE(AS$4,"++"),Stac!$S28))=FALSE,IF(ISERR(FIND(CONCATENATE(AS$4,"+++"),Stac!$S28))=FALSE,"+++","++"),"+")," ")," ")</f>
        <v xml:space="preserve"> </v>
      </c>
      <c r="AT22" s="180" t="str">
        <f>IF(ISERR(FIND(AT$4,Stac!$S28))=FALSE,IF(ISERR(FIND(CONCATENATE(AT$4,"+"),Stac!$S28))=FALSE,IF(ISERR(FIND(CONCATENATE(AT$4,"++"),Stac!$S28))=FALSE,IF(ISERR(FIND(CONCATENATE(AT$4,"+++"),Stac!$S28))=FALSE,"+++","++"),"+")," ")," ")</f>
        <v xml:space="preserve"> </v>
      </c>
      <c r="AU22" s="180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2" s="181" t="str">
        <f>Stac!C28</f>
        <v>Przedmiot obieralny 1: 
Przetwarzanie obrazów i systemy wizyjne / Sprzężenie wizyjne w robotyce</v>
      </c>
      <c r="AW22" s="180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180" t="str">
        <f>IF(ISERR(FIND(AX$4,Stac!$T28))=FALSE,IF(ISERR(FIND(CONCATENATE(AX$4,"+"),Stac!$T28))=FALSE,IF(ISERR(FIND(CONCATENATE(AX$4,"++"),Stac!$T28))=FALSE,IF(ISERR(FIND(CONCATENATE(AX$4,"+++"),Stac!$T28))=FALSE,"+++","++"),"+")," ")," ")</f>
        <v xml:space="preserve"> </v>
      </c>
      <c r="AY22" s="180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180" t="str">
        <f>IF(ISERR(FIND(AZ$4,Stac!$T28))=FALSE,IF(ISERR(FIND(CONCATENATE(AZ$4,"+"),Stac!$T28))=FALSE,IF(ISERR(FIND(CONCATENATE(AZ$4,"++"),Stac!$T28))=FALSE,IF(ISERR(FIND(CONCATENATE(AZ$4,"+++"),Stac!$T28))=FALSE,"+++","++"),"+")," ")," ")</f>
        <v>+</v>
      </c>
      <c r="BA22" s="180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180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180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180" t="str">
        <f>IF(ISERR(FIND(BD$4,Stac!$T30))=0,IF(ISERR(FIND(CONCATENATE(BD$4,"+"),Stac!$T30))=0,IF(ISERR(FIND(CONCATENATE(BD$4,"++"),Stac!$T30))=0,IF(ISERR(FIND(CONCATENATE(BD$4,"+++"),Stac!$T30))=0,"+++","++"),"+"),"-"),"-")</f>
        <v>-</v>
      </c>
      <c r="BE22" s="180" t="str">
        <f>IF(ISERR(FIND(BE$4,Stac!$T30))=0,IF(ISERR(FIND(CONCATENATE(BE$4,"+"),Stac!$T30))=0,IF(ISERR(FIND(CONCATENATE(BE$4,"++"),Stac!$T30))=0,IF(ISERR(FIND(CONCATENATE(BE$4,"+++"),Stac!$T30))=0,"+++","++"),"+"),"-"),"-")</f>
        <v>-</v>
      </c>
    </row>
    <row r="23" spans="1:57">
      <c r="A23" s="179" t="str">
        <f>Stac!C29</f>
        <v>Sterowanie neurorozmyte</v>
      </c>
      <c r="B23" s="180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180" t="str">
        <f>IF(ISERR(FIND(C$4,Stac!$R29))=FALSE,IF(ISERR(FIND(CONCATENATE(C$4,"+"),Stac!$R29))=FALSE,IF(ISERR(FIND(CONCATENATE(C$4,"++"),Stac!$R29))=FALSE,IF(ISERR(FIND(CONCATENATE(C$4,"+++"),Stac!$R29))=FALSE,"+++","++"),"+")," ")," ")</f>
        <v>+++</v>
      </c>
      <c r="D23" s="180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3" s="180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180" t="str">
        <f>IF(ISERR(FIND(F$4,Stac!$R29))=FALSE,IF(ISERR(FIND(CONCATENATE(F$4,"+"),Stac!$R29))=FALSE,IF(ISERR(FIND(CONCATENATE(F$4,"++"),Stac!$R29))=FALSE,IF(ISERR(FIND(CONCATENATE(F$4,"+++"),Stac!$R29))=FALSE,"+++","++"),"+")," ")," ")</f>
        <v>++</v>
      </c>
      <c r="G23" s="180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3" s="180" t="str">
        <f>IF(ISERR(FIND(H$4,Stac!$R29))=FALSE,IF(ISERR(FIND(CONCATENATE(H$4,"+"),Stac!$R29))=FALSE,IF(ISERR(FIND(CONCATENATE(H$4,"++"),Stac!$R29))=FALSE,IF(ISERR(FIND(CONCATENATE(H$4,"+++"),Stac!$R29))=FALSE,"+++","++"),"+")," ")," ")</f>
        <v>++</v>
      </c>
      <c r="I23" s="180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180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3" s="180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3" s="180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3" s="180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180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3" s="180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180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180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180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180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181" t="str">
        <f>Stac!C29</f>
        <v>Sterowanie neurorozmyte</v>
      </c>
      <c r="U23" s="180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180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180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180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180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180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180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3" s="180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180" t="str">
        <f>IF(ISERR(FIND(AC$4,Stac!$S29))=FALSE,IF(ISERR(FIND(CONCATENATE(AC$4,"+"),Stac!$S29))=FALSE,IF(ISERR(FIND(CONCATENATE(AC$4,"++"),Stac!$S29))=FALSE,IF(ISERR(FIND(CONCATENATE(AC$4,"+++"),Stac!$S29))=FALSE,"+++","++"),"+")," ")," ")</f>
        <v>+</v>
      </c>
      <c r="AD23" s="180" t="str">
        <f>IF(ISERR(FIND(AD$4,Stac!$S29))=FALSE,IF(ISERR(FIND(CONCATENATE(AD$4,"+"),Stac!$S29))=FALSE,IF(ISERR(FIND(CONCATENATE(AD$4,"++"),Stac!$S29))=FALSE,IF(ISERR(FIND(CONCATENATE(AD$4,"+++"),Stac!$S29))=FALSE,"+++","++"),"+")," ")," ")</f>
        <v xml:space="preserve"> </v>
      </c>
      <c r="AE23" s="180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180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3" s="180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180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180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180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3" s="180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180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180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3" s="180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180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180" t="str">
        <f>IF(ISERR(FIND(AP$4,Stac!$S29))=FALSE,IF(ISERR(FIND(CONCATENATE(AP$4,"+"),Stac!$S29))=FALSE,IF(ISERR(FIND(CONCATENATE(AP$4,"++"),Stac!$S29))=FALSE,IF(ISERR(FIND(CONCATENATE(AP$4,"+++"),Stac!$S29))=FALSE,"+++","++"),"+")," ")," ")</f>
        <v>+</v>
      </c>
      <c r="AQ23" s="180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180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180" t="str">
        <f>IF(ISERR(FIND(AS$4,Stac!$S29))=FALSE,IF(ISERR(FIND(CONCATENATE(AS$4,"+"),Stac!$S29))=FALSE,IF(ISERR(FIND(CONCATENATE(AS$4,"++"),Stac!$S29))=FALSE,IF(ISERR(FIND(CONCATENATE(AS$4,"+++"),Stac!$S29))=FALSE,"+++","++"),"+")," ")," ")</f>
        <v>+</v>
      </c>
      <c r="AT23" s="180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3" s="180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3" s="181" t="str">
        <f>Stac!C29</f>
        <v>Sterowanie neurorozmyte</v>
      </c>
      <c r="AW23" s="180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180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3" s="180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3" s="180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3" s="180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180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180" t="str">
        <f>IF(ISERR(FIND(BC$4,Stac!$T30))=0,IF(ISERR(FIND(CONCATENATE(BC$4,"+"),Stac!$T30))=0,IF(ISERR(FIND(CONCATENATE(BC$4,"++"),Stac!$T30))=0,IF(ISERR(FIND(CONCATENATE(BC$4,"+++"),Stac!$T30))=0,"+++","++"),"+"),"-"),"-")</f>
        <v>-</v>
      </c>
      <c r="BD23" s="180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180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>
      <c r="A24" s="179" t="str">
        <f>Stac!C30</f>
        <v>Teoria i metody optymalizacji</v>
      </c>
      <c r="B24" s="180" t="str">
        <f>IF(ISERR(FIND(B$4,Stac!$R30))=FALSE,IF(ISERR(FIND(CONCATENATE(B$4,"+"),Stac!$R30))=FALSE,IF(ISERR(FIND(CONCATENATE(B$4,"++"),Stac!$R30))=FALSE,IF(ISERR(FIND(CONCATENATE(B$4,"+++"),Stac!$R30))=FALSE,"+++","++"),"+")," ")," ")</f>
        <v>+++</v>
      </c>
      <c r="C24" s="180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180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4" s="180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4" s="180" t="str">
        <f>IF(ISERR(FIND(F$4,Stac!$R30))=FALSE,IF(ISERR(FIND(CONCATENATE(F$4,"+"),Stac!$R30))=FALSE,IF(ISERR(FIND(CONCATENATE(F$4,"++"),Stac!$R30))=FALSE,IF(ISERR(FIND(CONCATENATE(F$4,"+++"),Stac!$R30))=FALSE,"+++","++"),"+")," ")," ")</f>
        <v>+</v>
      </c>
      <c r="G24" s="180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180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4" s="180" t="str">
        <f>IF(ISERR(FIND(I$4,Stac!$R30))=FALSE,IF(ISERR(FIND(CONCATENATE(I$4,"+"),Stac!$R30))=FALSE,IF(ISERR(FIND(CONCATENATE(I$4,"++"),Stac!$R30))=FALSE,IF(ISERR(FIND(CONCATENATE(I$4,"+++"),Stac!$R30))=FALSE,"+++","++"),"+")," ")," ")</f>
        <v>+</v>
      </c>
      <c r="J24" s="180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180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4" s="180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4" s="180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4" s="180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180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180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180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180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180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4" s="181" t="str">
        <f>Stac!C30</f>
        <v>Teoria i metody optymalizacji</v>
      </c>
      <c r="U24" s="180" t="str">
        <f>IF(ISERR(FIND(U$4,Stac!$S30))=FALSE,IF(ISERR(FIND(CONCATENATE(U$4,"+"),Stac!$S30))=FALSE,IF(ISERR(FIND(CONCATENATE(U$4,"++"),Stac!$S30))=FALSE,IF(ISERR(FIND(CONCATENATE(U$4,"+++"),Stac!$S30))=FALSE,"+++","++"),"+")," ")," ")</f>
        <v>++</v>
      </c>
      <c r="V24" s="180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180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180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180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180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180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4" s="180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180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4" s="180" t="str">
        <f>IF(ISERR(FIND(AD$4,Stac!$S30))=FALSE,IF(ISERR(FIND(CONCATENATE(AD$4,"+"),Stac!$S30))=FALSE,IF(ISERR(FIND(CONCATENATE(AD$4,"++"),Stac!$S30))=FALSE,IF(ISERR(FIND(CONCATENATE(AD$4,"+++"),Stac!$S30))=FALSE,"+++","++"),"+")," ")," ")</f>
        <v>+++</v>
      </c>
      <c r="AE24" s="180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4" s="180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4" s="180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4" s="180" t="str">
        <f>IF(ISERR(FIND(AH$4,Stac!$S30))=FALSE,IF(ISERR(FIND(CONCATENATE(AH$4,"+"),Stac!$S30))=FALSE,IF(ISERR(FIND(CONCATENATE(AH$4,"++"),Stac!$S30))=FALSE,IF(ISERR(FIND(CONCATENATE(AH$4,"+++"),Stac!$S30))=FALSE,"+++","++"),"+")," ")," ")</f>
        <v>+</v>
      </c>
      <c r="AI24" s="180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4" s="180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180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180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180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180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180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4" s="180" t="str">
        <f>IF(ISERR(FIND(AP$4,Stac!$S30))=FALSE,IF(ISERR(FIND(CONCATENATE(AP$4,"+"),Stac!$S30))=FALSE,IF(ISERR(FIND(CONCATENATE(AP$4,"++"),Stac!$S30))=FALSE,IF(ISERR(FIND(CONCATENATE(AP$4,"+++"),Stac!$S30))=FALSE,"+++","++"),"+")," ")," ")</f>
        <v>++</v>
      </c>
      <c r="AQ24" s="180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180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180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4" s="180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4" s="180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181" t="str">
        <f>Stac!C30</f>
        <v>Teoria i metody optymalizacji</v>
      </c>
      <c r="AW24" s="180" t="str">
        <f>IF(ISERR(FIND(AW$4,Stac!$T30))=FALSE,IF(ISERR(FIND(CONCATENATE(AW$4,"+"),Stac!$T30))=FALSE,IF(ISERR(FIND(CONCATENATE(AW$4,"++"),Stac!$T30))=FALSE,IF(ISERR(FIND(CONCATENATE(AW$4,"+++"),Stac!$T30))=FALSE,"+++","++"),"+")," ")," ")</f>
        <v>++</v>
      </c>
      <c r="AX24" s="180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4" s="180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4" s="180" t="str">
        <f>IF(ISERR(FIND(AZ$4,Stac!$T30))=FALSE,IF(ISERR(FIND(CONCATENATE(AZ$4,"+"),Stac!$T30))=FALSE,IF(ISERR(FIND(CONCATENATE(AZ$4,"++"),Stac!$T30))=FALSE,IF(ISERR(FIND(CONCATENATE(AZ$4,"+++"),Stac!$T30))=FALSE,"+++","++"),"+")," ")," ")</f>
        <v>+</v>
      </c>
      <c r="BA24" s="180" t="str">
        <f>IF(ISERR(FIND(BA$4,Stac!$T30))=FALSE,IF(ISERR(FIND(CONCATENATE(BA$4,"+"),Stac!$T30))=FALSE,IF(ISERR(FIND(CONCATENATE(BA$4,"++"),Stac!$T30))=FALSE,IF(ISERR(FIND(CONCATENATE(BA$4,"+++"),Stac!$T30))=FALSE,"+++","++"),"+")," ")," ")</f>
        <v>+</v>
      </c>
      <c r="BB24" s="180" t="str">
        <f>IF(ISERR(FIND(BB$4,Stac!$T30))=FALSE,IF(ISERR(FIND(CONCATENATE(BB$4,"+"),Stac!$T30))=FALSE,IF(ISERR(FIND(CONCATENATE(BB$4,"++"),Stac!$T30))=FALSE,IF(ISERR(FIND(CONCATENATE(BB$4,"+++"),Stac!$T30))=FALSE,"+++","++"),"+")," ")," ")</f>
        <v>+</v>
      </c>
      <c r="BC24" s="180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180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180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>
      <c r="A25" s="179" t="str">
        <f>Stac!C31</f>
        <v>Pracownia badawczo-problemowa</v>
      </c>
      <c r="B25" s="180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5" s="180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5" s="180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5" s="180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180" t="str">
        <f>IF(ISERR(FIND(F$4,Stac!$R31))=FALSE,IF(ISERR(FIND(CONCATENATE(F$4,"+"),Stac!$R31))=FALSE,IF(ISERR(FIND(CONCATENATE(F$4,"++"),Stac!$R31))=FALSE,IF(ISERR(FIND(CONCATENATE(F$4,"+++"),Stac!$R31))=FALSE,"+++","++"),"+")," ")," ")</f>
        <v xml:space="preserve"> </v>
      </c>
      <c r="G25" s="180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180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5" s="180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180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180" t="str">
        <f>IF(ISERR(FIND(K$4,Stac!$R31))=FALSE,IF(ISERR(FIND(CONCATENATE(K$4,"+"),Stac!$R31))=FALSE,IF(ISERR(FIND(CONCATENATE(K$4,"++"),Stac!$R31))=FALSE,IF(ISERR(FIND(CONCATENATE(K$4,"+++"),Stac!$R31))=FALSE,"+++","++"),"+")," ")," ")</f>
        <v>+++</v>
      </c>
      <c r="L25" s="180" t="str">
        <f>IF(ISERR(FIND(L$4,Stac!$R31))=FALSE,IF(ISERR(FIND(CONCATENATE(L$4,"+"),Stac!$R31))=FALSE,IF(ISERR(FIND(CONCATENATE(L$4,"++"),Stac!$R31))=FALSE,IF(ISERR(FIND(CONCATENATE(L$4,"+++"),Stac!$R31))=FALSE,"+++","++"),"+")," ")," ")</f>
        <v>+</v>
      </c>
      <c r="M25" s="180" t="str">
        <f>IF(ISERR(FIND(M$4,Stac!$R31))=FALSE,IF(ISERR(FIND(CONCATENATE(M$4,"+"),Stac!$R31))=FALSE,IF(ISERR(FIND(CONCATENATE(M$4,"++"),Stac!$R31))=FALSE,IF(ISERR(FIND(CONCATENATE(M$4,"+++"),Stac!$R31))=FALSE,"+++","++"),"+")," ")," ")</f>
        <v>+++</v>
      </c>
      <c r="N25" s="180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5" s="180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180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180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180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180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5" s="181" t="str">
        <f>Stac!C31</f>
        <v>Pracownia badawczo-problemowa</v>
      </c>
      <c r="U25" s="180" t="str">
        <f>IF(ISERR(FIND(U$4,Stac!$S31))=FALSE,IF(ISERR(FIND(CONCATENATE(U$4,"+"),Stac!$S31))=FALSE,IF(ISERR(FIND(CONCATENATE(U$4,"++"),Stac!$S31))=FALSE,IF(ISERR(FIND(CONCATENATE(U$4,"+++"),Stac!$S31))=FALSE,"+++","++"),"+")," ")," ")</f>
        <v>+++</v>
      </c>
      <c r="V25" s="180" t="str">
        <f>IF(ISERR(FIND(V$4,Stac!$S31))=FALSE,IF(ISERR(FIND(CONCATENATE(V$4,"+"),Stac!$S31))=FALSE,IF(ISERR(FIND(CONCATENATE(V$4,"++"),Stac!$S31))=FALSE,IF(ISERR(FIND(CONCATENATE(V$4,"+++"),Stac!$S31))=FALSE,"+++","++"),"+")," ")," ")</f>
        <v>+</v>
      </c>
      <c r="W25" s="180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180" t="str">
        <f>IF(ISERR(FIND(X$4,Stac!$S31))=FALSE,IF(ISERR(FIND(CONCATENATE(X$4,"+"),Stac!$S31))=FALSE,IF(ISERR(FIND(CONCATENATE(X$4,"++"),Stac!$S31))=FALSE,IF(ISERR(FIND(CONCATENATE(X$4,"+++"),Stac!$S31))=FALSE,"+++","++"),"+")," ")," ")</f>
        <v>+++</v>
      </c>
      <c r="Y25" s="180" t="str">
        <f>IF(ISERR(FIND(Y$4,Stac!$S31))=FALSE,IF(ISERR(FIND(CONCATENATE(Y$4,"+"),Stac!$S31))=FALSE,IF(ISERR(FIND(CONCATENATE(Y$4,"++"),Stac!$S31))=FALSE,IF(ISERR(FIND(CONCATENATE(Y$4,"+++"),Stac!$S31))=FALSE,"+++","++"),"+")," ")," ")</f>
        <v>+</v>
      </c>
      <c r="Z25" s="180" t="str">
        <f>IF(ISERR(FIND(Z$4,Stac!$S31))=FALSE,IF(ISERR(FIND(CONCATENATE(Z$4,"+"),Stac!$S31))=FALSE,IF(ISERR(FIND(CONCATENATE(Z$4,"++"),Stac!$S31))=FALSE,IF(ISERR(FIND(CONCATENATE(Z$4,"+++"),Stac!$S31))=FALSE,"+++","++"),"+")," ")," ")</f>
        <v>+</v>
      </c>
      <c r="AA25" s="180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5" s="180" t="str">
        <f>IF(ISERR(FIND(AB$4,Stac!$S31))=FALSE,IF(ISERR(FIND(CONCATENATE(AB$4,"+"),Stac!$S31))=FALSE,IF(ISERR(FIND(CONCATENATE(AB$4,"++"),Stac!$S31))=FALSE,IF(ISERR(FIND(CONCATENATE(AB$4,"+++"),Stac!$S31))=FALSE,"+++","++"),"+")," ")," ")</f>
        <v>++</v>
      </c>
      <c r="AC25" s="180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5" s="180" t="str">
        <f>IF(ISERR(FIND(AD$4,Stac!$S31))=FALSE,IF(ISERR(FIND(CONCATENATE(AD$4,"+"),Stac!$S31))=FALSE,IF(ISERR(FIND(CONCATENATE(AD$4,"++"),Stac!$S31))=FALSE,IF(ISERR(FIND(CONCATENATE(AD$4,"+++"),Stac!$S31))=FALSE,"+++","++"),"+")," ")," ")</f>
        <v xml:space="preserve"> </v>
      </c>
      <c r="AE25" s="180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180" t="str">
        <f>IF(ISERR(FIND(AF$4,Stac!$S31))=FALSE,IF(ISERR(FIND(CONCATENATE(AF$4,"+"),Stac!$S31))=FALSE,IF(ISERR(FIND(CONCATENATE(AF$4,"++"),Stac!$S31))=FALSE,IF(ISERR(FIND(CONCATENATE(AF$4,"+++"),Stac!$S31))=FALSE,"+++","++"),"+")," ")," ")</f>
        <v xml:space="preserve"> </v>
      </c>
      <c r="AG25" s="180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180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180" t="str">
        <f>IF(ISERR(FIND(AI$4,Stac!$S31))=FALSE,IF(ISERR(FIND(CONCATENATE(AI$4,"+"),Stac!$S31))=FALSE,IF(ISERR(FIND(CONCATENATE(AI$4,"++"),Stac!$S31))=FALSE,IF(ISERR(FIND(CONCATENATE(AI$4,"+++"),Stac!$S31))=FALSE,"+++","++"),"+")," ")," ")</f>
        <v>+</v>
      </c>
      <c r="AJ25" s="180" t="str">
        <f>IF(ISERR(FIND(AJ$4,Stac!$S31))=FALSE,IF(ISERR(FIND(CONCATENATE(AJ$4,"+"),Stac!$S31))=FALSE,IF(ISERR(FIND(CONCATENATE(AJ$4,"++"),Stac!$S31))=FALSE,IF(ISERR(FIND(CONCATENATE(AJ$4,"+++"),Stac!$S31))=FALSE,"+++","++"),"+")," ")," ")</f>
        <v>+++</v>
      </c>
      <c r="AK25" s="180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180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180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180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180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5" s="180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5" s="180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180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180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5" s="180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5" s="180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5" s="181" t="str">
        <f>Stac!C31</f>
        <v>Pracownia badawczo-problemowa</v>
      </c>
      <c r="AW25" s="180" t="str">
        <f>IF(ISERR(FIND(AW$4,Stac!$T31))=FALSE,IF(ISERR(FIND(CONCATENATE(AW$4,"+"),Stac!$T31))=FALSE,IF(ISERR(FIND(CONCATENATE(AW$4,"++"),Stac!$T31))=FALSE,IF(ISERR(FIND(CONCATENATE(AW$4,"+++"),Stac!$T31))=FALSE,"+++","++"),"+")," ")," ")</f>
        <v>+++</v>
      </c>
      <c r="AX25" s="180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5" s="180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5" s="180" t="str">
        <f>IF(ISERR(FIND(AZ$4,Stac!$T31))=FALSE,IF(ISERR(FIND(CONCATENATE(AZ$4,"+"),Stac!$T31))=FALSE,IF(ISERR(FIND(CONCATENATE(AZ$4,"++"),Stac!$T31))=FALSE,IF(ISERR(FIND(CONCATENATE(AZ$4,"+++"),Stac!$T31))=FALSE,"+++","++"),"+")," ")," ")</f>
        <v xml:space="preserve"> </v>
      </c>
      <c r="BA25" s="180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180" t="str">
        <f>IF(ISERR(FIND(BB$4,Stac!$T31))=FALSE,IF(ISERR(FIND(CONCATENATE(BB$4,"+"),Stac!$T31))=FALSE,IF(ISERR(FIND(CONCATENATE(BB$4,"++"),Stac!$T31))=FALSE,IF(ISERR(FIND(CONCATENATE(BB$4,"+++"),Stac!$T31))=FALSE,"+++","++"),"+")," ")," ")</f>
        <v>+</v>
      </c>
      <c r="BC25" s="180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180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180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>
      <c r="A26" s="179" t="str">
        <f>Stac!C32</f>
        <v>Sterowanie robotów mobilnych</v>
      </c>
      <c r="B26" s="180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180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180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6" s="180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180" t="str">
        <f>IF(ISERR(FIND(F$4,Stac!$R32))=FALSE,IF(ISERR(FIND(CONCATENATE(F$4,"+"),Stac!$R32))=FALSE,IF(ISERR(FIND(CONCATENATE(F$4,"++"),Stac!$R32))=FALSE,IF(ISERR(FIND(CONCATENATE(F$4,"+++"),Stac!$R32))=FALSE,"+++","++"),"+")," ")," ")</f>
        <v>++</v>
      </c>
      <c r="G26" s="180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180" t="str">
        <f>IF(ISERR(FIND(H$4,Stac!$R32))=FALSE,IF(ISERR(FIND(CONCATENATE(H$4,"+"),Stac!$R32))=FALSE,IF(ISERR(FIND(CONCATENATE(H$4,"++"),Stac!$R32))=FALSE,IF(ISERR(FIND(CONCATENATE(H$4,"+++"),Stac!$R32))=FALSE,"+++","++"),"+")," ")," ")</f>
        <v>++</v>
      </c>
      <c r="I26" s="180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6" s="180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180" t="str">
        <f>IF(ISERR(FIND(K$4,Stac!$R32))=FALSE,IF(ISERR(FIND(CONCATENATE(K$4,"+"),Stac!$R32))=FALSE,IF(ISERR(FIND(CONCATENATE(K$4,"++"),Stac!$R32))=FALSE,IF(ISERR(FIND(CONCATENATE(K$4,"+++"),Stac!$R32))=FALSE,"+++","++"),"+")," ")," ")</f>
        <v>+++</v>
      </c>
      <c r="L26" s="180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180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180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180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180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180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180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180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6" s="181" t="str">
        <f>Stac!C32</f>
        <v>Sterowanie robotów mobilnych</v>
      </c>
      <c r="U26" s="180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180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180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180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180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180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180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180" t="str">
        <f>IF(ISERR(FIND(AB$4,Stac!$S32))=FALSE,IF(ISERR(FIND(CONCATENATE(AB$4,"+"),Stac!$S32))=FALSE,IF(ISERR(FIND(CONCATENATE(AB$4,"++"),Stac!$S32))=FALSE,IF(ISERR(FIND(CONCATENATE(AB$4,"+++"),Stac!$S32))=FALSE,"+++","++"),"+")," ")," ")</f>
        <v>+</v>
      </c>
      <c r="AC26" s="180" t="str">
        <f>IF(ISERR(FIND(AC$4,Stac!$S32))=FALSE,IF(ISERR(FIND(CONCATENATE(AC$4,"+"),Stac!$S32))=FALSE,IF(ISERR(FIND(CONCATENATE(AC$4,"++"),Stac!$S32))=FALSE,IF(ISERR(FIND(CONCATENATE(AC$4,"+++"),Stac!$S32))=FALSE,"+++","++"),"+")," ")," ")</f>
        <v>+++</v>
      </c>
      <c r="AD26" s="180" t="str">
        <f>IF(ISERR(FIND(AD$4,Stac!$S32))=FALSE,IF(ISERR(FIND(CONCATENATE(AD$4,"+"),Stac!$S32))=FALSE,IF(ISERR(FIND(CONCATENATE(AD$4,"++"),Stac!$S32))=FALSE,IF(ISERR(FIND(CONCATENATE(AD$4,"+++"),Stac!$S32))=FALSE,"+++","++"),"+")," ")," ")</f>
        <v>+</v>
      </c>
      <c r="AE26" s="180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180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6" s="180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6" s="180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180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180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180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180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180" t="str">
        <f>IF(ISERR(FIND(AM$4,Stac!$S32))=FALSE,IF(ISERR(FIND(CONCATENATE(AM$4,"+"),Stac!$S32))=FALSE,IF(ISERR(FIND(CONCATENATE(AM$4,"++"),Stac!$S32))=FALSE,IF(ISERR(FIND(CONCATENATE(AM$4,"+++"),Stac!$S32))=FALSE,"+++","++"),"+")," ")," ")</f>
        <v>++</v>
      </c>
      <c r="AN26" s="180" t="str">
        <f>IF(ISERR(FIND(AN$4,Stac!$S32))=FALSE,IF(ISERR(FIND(CONCATENATE(AN$4,"+"),Stac!$S32))=FALSE,IF(ISERR(FIND(CONCATENATE(AN$4,"++"),Stac!$S32))=FALSE,IF(ISERR(FIND(CONCATENATE(AN$4,"+++"),Stac!$S32))=FALSE,"+++","++"),"+")," ")," ")</f>
        <v xml:space="preserve"> </v>
      </c>
      <c r="AO26" s="180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180" t="str">
        <f>IF(ISERR(FIND(AP$4,Stac!$S32))=FALSE,IF(ISERR(FIND(CONCATENATE(AP$4,"+"),Stac!$S32))=FALSE,IF(ISERR(FIND(CONCATENATE(AP$4,"++"),Stac!$S32))=FALSE,IF(ISERR(FIND(CONCATENATE(AP$4,"+++"),Stac!$S32))=FALSE,"+++","++"),"+")," ")," ")</f>
        <v>++</v>
      </c>
      <c r="AQ26" s="180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6" s="180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180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6" s="180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6" s="180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181" t="str">
        <f>Stac!C32</f>
        <v>Sterowanie robotów mobilnych</v>
      </c>
      <c r="AW26" s="180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180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6" s="180" t="str">
        <f>IF(ISERR(FIND(AY$4,Stac!$T32))=FALSE,IF(ISERR(FIND(CONCATENATE(AY$4,"+"),Stac!$T32))=FALSE,IF(ISERR(FIND(CONCATENATE(AY$4,"++"),Stac!$T32))=FALSE,IF(ISERR(FIND(CONCATENATE(AY$4,"+++"),Stac!$T32))=FALSE,"+++","++"),"+")," ")," ")</f>
        <v>+</v>
      </c>
      <c r="AZ26" s="180" t="str">
        <f>IF(ISERR(FIND(AZ$4,Stac!$T32))=FALSE,IF(ISERR(FIND(CONCATENATE(AZ$4,"+"),Stac!$T32))=FALSE,IF(ISERR(FIND(CONCATENATE(AZ$4,"++"),Stac!$T32))=FALSE,IF(ISERR(FIND(CONCATENATE(AZ$4,"+++"),Stac!$T32))=FALSE,"+++","++"),"+")," ")," ")</f>
        <v>++</v>
      </c>
      <c r="BA26" s="180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180" t="str">
        <f>IF(ISERR(FIND(BB$4,Stac!$T32))=FALSE,IF(ISERR(FIND(CONCATENATE(BB$4,"+"),Stac!$T32))=FALSE,IF(ISERR(FIND(CONCATENATE(BB$4,"++"),Stac!$T32))=FALSE,IF(ISERR(FIND(CONCATENATE(BB$4,"+++"),Stac!$T32))=FALSE,"+++","++"),"+")," ")," ")</f>
        <v xml:space="preserve"> </v>
      </c>
      <c r="BC26" s="180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180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180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51">
      <c r="A27" s="179" t="str">
        <f>Stac!C33</f>
        <v xml:space="preserve">Przedmiot obieralny - nauki społeczne: Zarządzanie strategiczne / Zintegrowane systemy zarządzania / Organizacja i zarządzanie małych przedsiębiorstw </v>
      </c>
      <c r="B27" s="180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7" s="180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180" t="str">
        <f>IF(ISERR(FIND(D$4,Stac!$R33))=FALSE,IF(ISERR(FIND(CONCATENATE(D$4,"+"),Stac!$R33))=FALSE,IF(ISERR(FIND(CONCATENATE(D$4,"++"),Stac!$R33))=FALSE,IF(ISERR(FIND(CONCATENATE(D$4,"+++"),Stac!$R33))=FALSE,"+++","++"),"+")," ")," ")</f>
        <v xml:space="preserve"> </v>
      </c>
      <c r="E27" s="180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180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180" t="str">
        <f>IF(ISERR(FIND(G$4,Stac!$R33))=FALSE,IF(ISERR(FIND(CONCATENATE(G$4,"+"),Stac!$R33))=FALSE,IF(ISERR(FIND(CONCATENATE(G$4,"++"),Stac!$R33))=FALSE,IF(ISERR(FIND(CONCATENATE(G$4,"+++"),Stac!$R33))=FALSE,"+++","++"),"+")," ")," ")</f>
        <v xml:space="preserve"> </v>
      </c>
      <c r="H27" s="180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7" s="180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180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180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180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180" t="str">
        <f>IF(ISERR(FIND(M$4,Stac!$R33))=FALSE,IF(ISERR(FIND(CONCATENATE(M$4,"+"),Stac!$R33))=FALSE,IF(ISERR(FIND(CONCATENATE(M$4,"++"),Stac!$R33))=FALSE,IF(ISERR(FIND(CONCATENATE(M$4,"+++"),Stac!$R33))=FALSE,"+++","++"),"+")," ")," ")</f>
        <v xml:space="preserve"> </v>
      </c>
      <c r="N27" s="180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180" t="str">
        <f>IF(ISERR(FIND(O$4,Stac!$R33))=FALSE,IF(ISERR(FIND(CONCATENATE(O$4,"+"),Stac!$R33))=FALSE,IF(ISERR(FIND(CONCATENATE(O$4,"++"),Stac!$R33))=FALSE,IF(ISERR(FIND(CONCATENATE(O$4,"+++"),Stac!$R33))=FALSE,"+++","++"),"+")," ")," ")</f>
        <v>+++</v>
      </c>
      <c r="P27" s="180" t="str">
        <f>IF(ISERR(FIND(P$4,Stac!$R33))=FALSE,IF(ISERR(FIND(CONCATENATE(P$4,"+"),Stac!$R33))=FALSE,IF(ISERR(FIND(CONCATENATE(P$4,"++"),Stac!$R33))=FALSE,IF(ISERR(FIND(CONCATENATE(P$4,"+++"),Stac!$R33))=FALSE,"+++","++"),"+")," ")," ")</f>
        <v>+++</v>
      </c>
      <c r="Q27" s="180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180" t="str">
        <f>IF(ISERR(FIND(R$4,Stac!$R33))=FALSE,IF(ISERR(FIND(CONCATENATE(R$4,"+"),Stac!$R33))=FALSE,IF(ISERR(FIND(CONCATENATE(R$4,"++"),Stac!$R33))=FALSE,IF(ISERR(FIND(CONCATENATE(R$4,"+++"),Stac!$R33))=FALSE,"+++","++"),"+")," ")," ")</f>
        <v>+++</v>
      </c>
      <c r="S27" s="180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181" t="str">
        <f>Stac!C33</f>
        <v xml:space="preserve">Przedmiot obieralny - nauki społeczne: Zarządzanie strategiczne / Zintegrowane systemy zarządzania / Organizacja i zarządzanie małych przedsiębiorstw </v>
      </c>
      <c r="U27" s="180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180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180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180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180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180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180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180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180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180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7" s="180" t="str">
        <f>IF(ISERR(FIND(AE$4,Stac!$S33))=FALSE,IF(ISERR(FIND(CONCATENATE(AE$4,"+"),Stac!$S33))=FALSE,IF(ISERR(FIND(CONCATENATE(AE$4,"++"),Stac!$S33))=FALSE,IF(ISERR(FIND(CONCATENATE(AE$4,"+++"),Stac!$S33))=FALSE,"+++","++"),"+")," ")," ")</f>
        <v xml:space="preserve"> </v>
      </c>
      <c r="AF27" s="180" t="str">
        <f>IF(ISERR(FIND(AF$4,Stac!$S33))=FALSE,IF(ISERR(FIND(CONCATENATE(AF$4,"+"),Stac!$S33))=FALSE,IF(ISERR(FIND(CONCATENATE(AF$4,"++"),Stac!$S33))=FALSE,IF(ISERR(FIND(CONCATENATE(AF$4,"+++"),Stac!$S33))=FALSE,"+++","++"),"+")," ")," ")</f>
        <v xml:space="preserve"> </v>
      </c>
      <c r="AG27" s="180" t="str">
        <f>IF(ISERR(FIND(AG$4,Stac!$S33))=FALSE,IF(ISERR(FIND(CONCATENATE(AG$4,"+"),Stac!$S33))=FALSE,IF(ISERR(FIND(CONCATENATE(AG$4,"++"),Stac!$S33))=FALSE,IF(ISERR(FIND(CONCATENATE(AG$4,"+++"),Stac!$S33))=FALSE,"+++","++"),"+")," ")," ")</f>
        <v xml:space="preserve"> </v>
      </c>
      <c r="AH27" s="180" t="str">
        <f>IF(ISERR(FIND(AH$4,Stac!$S33))=FALSE,IF(ISERR(FIND(CONCATENATE(AH$4,"+"),Stac!$S33))=FALSE,IF(ISERR(FIND(CONCATENATE(AH$4,"++"),Stac!$S33))=FALSE,IF(ISERR(FIND(CONCATENATE(AH$4,"+++"),Stac!$S33))=FALSE,"+++","++"),"+")," ")," ")</f>
        <v>+++</v>
      </c>
      <c r="AI27" s="180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7" s="180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7" s="180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180" t="str">
        <f>IF(ISERR(FIND(AL$4,Stac!$S33))=FALSE,IF(ISERR(FIND(CONCATENATE(AL$4,"+"),Stac!$S33))=FALSE,IF(ISERR(FIND(CONCATENATE(AL$4,"++"),Stac!$S33))=FALSE,IF(ISERR(FIND(CONCATENATE(AL$4,"+++"),Stac!$S33))=FALSE,"+++","++"),"+")," ")," ")</f>
        <v>+++</v>
      </c>
      <c r="AM27" s="180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180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180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7" s="180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7" s="180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180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180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7" s="180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180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181" t="str">
        <f>Stac!C33</f>
        <v xml:space="preserve">Przedmiot obieralny - nauki społeczne: Zarządzanie strategiczne / Zintegrowane systemy zarządzania / Organizacja i zarządzanie małych przedsiębiorstw </v>
      </c>
      <c r="AW27" s="180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180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7" s="180" t="str">
        <f>IF(ISERR(FIND(AY$4,Stac!$T33))=FALSE,IF(ISERR(FIND(CONCATENATE(AY$4,"+"),Stac!$T33))=FALSE,IF(ISERR(FIND(CONCATENATE(AY$4,"++"),Stac!$T33))=FALSE,IF(ISERR(FIND(CONCATENATE(AY$4,"+++"),Stac!$T33))=FALSE,"+++","++"),"+")," ")," ")</f>
        <v xml:space="preserve"> </v>
      </c>
      <c r="AZ27" s="180" t="str">
        <f>IF(ISERR(FIND(AZ$4,Stac!$T33))=FALSE,IF(ISERR(FIND(CONCATENATE(AZ$4,"+"),Stac!$T33))=FALSE,IF(ISERR(FIND(CONCATENATE(AZ$4,"++"),Stac!$T33))=FALSE,IF(ISERR(FIND(CONCATENATE(AZ$4,"+++"),Stac!$T33))=FALSE,"+++","++"),"+")," ")," ")</f>
        <v xml:space="preserve"> </v>
      </c>
      <c r="BA27" s="180" t="str">
        <f>IF(ISERR(FIND(BA$4,Stac!$T33))=FALSE,IF(ISERR(FIND(CONCATENATE(BA$4,"+"),Stac!$T33))=FALSE,IF(ISERR(FIND(CONCATENATE(BA$4,"++"),Stac!$T33))=FALSE,IF(ISERR(FIND(CONCATENATE(BA$4,"+++"),Stac!$T33))=FALSE,"+++","++"),"+")," ")," ")</f>
        <v>++</v>
      </c>
      <c r="BB27" s="180" t="str">
        <f>IF(ISERR(FIND(BB$4,Stac!$T33))=FALSE,IF(ISERR(FIND(CONCATENATE(BB$4,"+"),Stac!$T33))=FALSE,IF(ISERR(FIND(CONCATENATE(BB$4,"++"),Stac!$T33))=FALSE,IF(ISERR(FIND(CONCATENATE(BB$4,"+++"),Stac!$T33))=FALSE,"+++","++"),"+")," ")," ")</f>
        <v>++</v>
      </c>
      <c r="BC27" s="180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180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180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>
      <c r="A28" s="179" t="str">
        <f>Stac!C34</f>
        <v>Nieliniowe układy sterowania</v>
      </c>
      <c r="B28" s="180" t="str">
        <f>IF(ISERR(FIND(B$4,Stac!$R34))=FALSE,IF(ISERR(FIND(CONCATENATE(B$4,"+"),Stac!$R34))=FALSE,IF(ISERR(FIND(CONCATENATE(B$4,"++"),Stac!$R34))=FALSE,IF(ISERR(FIND(CONCATENATE(B$4,"+++"),Stac!$R34))=FALSE,"+++","++"),"+")," ")," ")</f>
        <v>+++</v>
      </c>
      <c r="C28" s="180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180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180" t="str">
        <f>IF(ISERR(FIND(E$4,Stac!$R34))=FALSE,IF(ISERR(FIND(CONCATENATE(E$4,"+"),Stac!$R34))=FALSE,IF(ISERR(FIND(CONCATENATE(E$4,"++"),Stac!$R34))=FALSE,IF(ISERR(FIND(CONCATENATE(E$4,"+++"),Stac!$R34))=FALSE,"+++","++"),"+")," ")," ")</f>
        <v xml:space="preserve"> </v>
      </c>
      <c r="F28" s="180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180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180" t="str">
        <f>IF(ISERR(FIND(H$4,Stac!$R34))=FALSE,IF(ISERR(FIND(CONCATENATE(H$4,"+"),Stac!$R34))=FALSE,IF(ISERR(FIND(CONCATENATE(H$4,"++"),Stac!$R34))=FALSE,IF(ISERR(FIND(CONCATENATE(H$4,"+++"),Stac!$R34))=FALSE,"+++","++"),"+")," ")," ")</f>
        <v>+++</v>
      </c>
      <c r="I28" s="180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180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180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180" t="str">
        <f>IF(ISERR(FIND(L$4,Stac!$R34))=FALSE,IF(ISERR(FIND(CONCATENATE(L$4,"+"),Stac!$R34))=FALSE,IF(ISERR(FIND(CONCATENATE(L$4,"++"),Stac!$R34))=FALSE,IF(ISERR(FIND(CONCATENATE(L$4,"+++"),Stac!$R34))=FALSE,"+++","++"),"+")," ")," ")</f>
        <v>+++</v>
      </c>
      <c r="M28" s="180" t="str">
        <f>IF(ISERR(FIND(M$4,Stac!$R34))=FALSE,IF(ISERR(FIND(CONCATENATE(M$4,"+"),Stac!$R34))=FALSE,IF(ISERR(FIND(CONCATENATE(M$4,"++"),Stac!$R34))=FALSE,IF(ISERR(FIND(CONCATENATE(M$4,"+++"),Stac!$R34))=FALSE,"+++","++"),"+")," ")," ")</f>
        <v>+++</v>
      </c>
      <c r="N28" s="180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180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180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180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180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180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8" s="181" t="str">
        <f>Stac!C34</f>
        <v>Nieliniowe układy sterowania</v>
      </c>
      <c r="U28" s="180" t="str">
        <f>IF(ISERR(FIND(U$4,Stac!$S34))=FALSE,IF(ISERR(FIND(CONCATENATE(U$4,"+"),Stac!$S34))=FALSE,IF(ISERR(FIND(CONCATENATE(U$4,"++"),Stac!$S34))=FALSE,IF(ISERR(FIND(CONCATENATE(U$4,"+++"),Stac!$S34))=FALSE,"+++","++"),"+")," ")," ")</f>
        <v>+</v>
      </c>
      <c r="V28" s="180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180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180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180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180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180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180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180" t="str">
        <f>IF(ISERR(FIND(AC$4,Stac!$S34))=FALSE,IF(ISERR(FIND(CONCATENATE(AC$4,"+"),Stac!$S34))=FALSE,IF(ISERR(FIND(CONCATENATE(AC$4,"++"),Stac!$S34))=FALSE,IF(ISERR(FIND(CONCATENATE(AC$4,"+++"),Stac!$S34))=FALSE,"+++","++"),"+")," ")," ")</f>
        <v>++</v>
      </c>
      <c r="AD28" s="180" t="str">
        <f>IF(ISERR(FIND(AD$4,Stac!$S34))=FALSE,IF(ISERR(FIND(CONCATENATE(AD$4,"+"),Stac!$S34))=FALSE,IF(ISERR(FIND(CONCATENATE(AD$4,"++"),Stac!$S34))=FALSE,IF(ISERR(FIND(CONCATENATE(AD$4,"+++"),Stac!$S34))=FALSE,"+++","++"),"+")," ")," ")</f>
        <v>++</v>
      </c>
      <c r="AE28" s="180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180" t="str">
        <f>IF(ISERR(FIND(AF$4,Stac!$S34))=FALSE,IF(ISERR(FIND(CONCATENATE(AF$4,"+"),Stac!$S34))=FALSE,IF(ISERR(FIND(CONCATENATE(AF$4,"++"),Stac!$S34))=FALSE,IF(ISERR(FIND(CONCATENATE(AF$4,"+++"),Stac!$S34))=FALSE,"+++","++"),"+")," ")," ")</f>
        <v xml:space="preserve"> </v>
      </c>
      <c r="AG28" s="180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8" s="180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180" t="str">
        <f>IF(ISERR(FIND(AI$4,Stac!$S34))=FALSE,IF(ISERR(FIND(CONCATENATE(AI$4,"+"),Stac!$S34))=FALSE,IF(ISERR(FIND(CONCATENATE(AI$4,"++"),Stac!$S34))=FALSE,IF(ISERR(FIND(CONCATENATE(AI$4,"+++"),Stac!$S34))=FALSE,"+++","++"),"+")," ")," ")</f>
        <v>++</v>
      </c>
      <c r="AJ28" s="180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180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180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180" t="str">
        <f>IF(ISERR(FIND(AM$4,Stac!$S34))=FALSE,IF(ISERR(FIND(CONCATENATE(AM$4,"+"),Stac!$S34))=FALSE,IF(ISERR(FIND(CONCATENATE(AM$4,"++"),Stac!$S34))=FALSE,IF(ISERR(FIND(CONCATENATE(AM$4,"+++"),Stac!$S34))=FALSE,"+++","++"),"+")," ")," ")</f>
        <v>+</v>
      </c>
      <c r="AN28" s="180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180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180" t="str">
        <f>IF(ISERR(FIND(AP$4,Stac!$S34))=FALSE,IF(ISERR(FIND(CONCATENATE(AP$4,"+"),Stac!$S34))=FALSE,IF(ISERR(FIND(CONCATENATE(AP$4,"++"),Stac!$S34))=FALSE,IF(ISERR(FIND(CONCATENATE(AP$4,"+++"),Stac!$S34))=FALSE,"+++","++"),"+")," ")," ")</f>
        <v>++</v>
      </c>
      <c r="AQ28" s="180" t="str">
        <f>IF(ISERR(FIND(AQ$4,Stac!$S34))=FALSE,IF(ISERR(FIND(CONCATENATE(AQ$4,"+"),Stac!$S34))=FALSE,IF(ISERR(FIND(CONCATENATE(AQ$4,"++"),Stac!$S34))=FALSE,IF(ISERR(FIND(CONCATENATE(AQ$4,"+++"),Stac!$S34))=FALSE,"+++","++"),"+")," ")," ")</f>
        <v xml:space="preserve"> </v>
      </c>
      <c r="AR28" s="180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180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8" s="180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180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181" t="str">
        <f>Stac!C34</f>
        <v>Nieliniowe układy sterowania</v>
      </c>
      <c r="AW28" s="180" t="str">
        <f>IF(ISERR(FIND(AW$4,Stac!$T34))=FALSE,IF(ISERR(FIND(CONCATENATE(AW$4,"+"),Stac!$T34))=FALSE,IF(ISERR(FIND(CONCATENATE(AW$4,"++"),Stac!$T34))=FALSE,IF(ISERR(FIND(CONCATENATE(AW$4,"+++"),Stac!$T34))=FALSE,"+++","++"),"+")," ")," ")</f>
        <v xml:space="preserve"> </v>
      </c>
      <c r="AX28" s="180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180" t="str">
        <f>IF(ISERR(FIND(AY$4,Stac!$T34))=FALSE,IF(ISERR(FIND(CONCATENATE(AY$4,"+"),Stac!$T34))=FALSE,IF(ISERR(FIND(CONCATENATE(AY$4,"++"),Stac!$T34))=FALSE,IF(ISERR(FIND(CONCATENATE(AY$4,"+++"),Stac!$T34))=FALSE,"+++","++"),"+")," ")," ")</f>
        <v>+</v>
      </c>
      <c r="AZ28" s="180" t="str">
        <f>IF(ISERR(FIND(AZ$4,Stac!$T34))=FALSE,IF(ISERR(FIND(CONCATENATE(AZ$4,"+"),Stac!$T34))=FALSE,IF(ISERR(FIND(CONCATENATE(AZ$4,"++"),Stac!$T34))=FALSE,IF(ISERR(FIND(CONCATENATE(AZ$4,"+++"),Stac!$T34))=FALSE,"+++","++"),"+")," ")," ")</f>
        <v>+</v>
      </c>
      <c r="BA28" s="180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180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180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180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180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>
      <c r="A29" s="179" t="str">
        <f>Stac!C35</f>
        <v>Integracja systemów automatyki</v>
      </c>
      <c r="B29" s="180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180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180" t="str">
        <f>IF(ISERR(FIND(D$4,Stac!$R35))=FALSE,IF(ISERR(FIND(CONCATENATE(D$4,"+"),Stac!$R35))=FALSE,IF(ISERR(FIND(CONCATENATE(D$4,"++"),Stac!$R35))=FALSE,IF(ISERR(FIND(CONCATENATE(D$4,"+++"),Stac!$R35))=FALSE,"+++","++"),"+")," ")," ")</f>
        <v>++</v>
      </c>
      <c r="E29" s="180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180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180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180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180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180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180" t="str">
        <f>IF(ISERR(FIND(K$4,Stac!$R35))=FALSE,IF(ISERR(FIND(CONCATENATE(K$4,"+"),Stac!$R35))=FALSE,IF(ISERR(FIND(CONCATENATE(K$4,"++"),Stac!$R35))=FALSE,IF(ISERR(FIND(CONCATENATE(K$4,"+++"),Stac!$R35))=FALSE,"+++","++"),"+")," ")," ")</f>
        <v>+</v>
      </c>
      <c r="L29" s="180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9" s="180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9" s="180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9" s="180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9" s="180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29" s="180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9" s="180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9" s="180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181" t="str">
        <f>Stac!C35</f>
        <v>Integracja systemów automatyki</v>
      </c>
      <c r="U29" s="180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180" t="str">
        <f>IF(ISERR(FIND(V$4,Stac!$S35))=FALSE,IF(ISERR(FIND(CONCATENATE(V$4,"+"),Stac!$S35))=FALSE,IF(ISERR(FIND(CONCATENATE(V$4,"++"),Stac!$S35))=FALSE,IF(ISERR(FIND(CONCATENATE(V$4,"+++"),Stac!$S35))=FALSE,"+++","++"),"+")," ")," ")</f>
        <v>++</v>
      </c>
      <c r="W29" s="180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9" s="180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9" s="180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9" s="180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9" s="180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9" s="180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180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180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9" s="180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180" t="str">
        <f>IF(ISERR(FIND(AF$4,Stac!$S35))=FALSE,IF(ISERR(FIND(CONCATENATE(AF$4,"+"),Stac!$S35))=FALSE,IF(ISERR(FIND(CONCATENATE(AF$4,"++"),Stac!$S35))=FALSE,IF(ISERR(FIND(CONCATENATE(AF$4,"+++"),Stac!$S35))=FALSE,"+++","++"),"+")," ")," ")</f>
        <v>++</v>
      </c>
      <c r="AG29" s="180" t="str">
        <f>IF(ISERR(FIND(AG$4,Stac!$S35))=FALSE,IF(ISERR(FIND(CONCATENATE(AG$4,"+"),Stac!$S35))=FALSE,IF(ISERR(FIND(CONCATENATE(AG$4,"++"),Stac!$S35))=FALSE,IF(ISERR(FIND(CONCATENATE(AG$4,"+++"),Stac!$S35))=FALSE,"+++","++"),"+")," ")," ")</f>
        <v>+</v>
      </c>
      <c r="AH29" s="180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9" s="180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180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180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180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9" s="180" t="str">
        <f>IF(ISERR(FIND(AM$4,Stac!$S35))=FALSE,IF(ISERR(FIND(CONCATENATE(AM$4,"+"),Stac!$S35))=FALSE,IF(ISERR(FIND(CONCATENATE(AM$4,"++"),Stac!$S35))=FALSE,IF(ISERR(FIND(CONCATENATE(AM$4,"+++"),Stac!$S35))=FALSE,"+++","++"),"+")," ")," ")</f>
        <v>+</v>
      </c>
      <c r="AN29" s="180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9" s="180" t="str">
        <f>IF(ISERR(FIND(AO$4,Stac!$S35))=FALSE,IF(ISERR(FIND(CONCATENATE(AO$4,"+"),Stac!$S35))=FALSE,IF(ISERR(FIND(CONCATENATE(AO$4,"++"),Stac!$S35))=FALSE,IF(ISERR(FIND(CONCATENATE(AO$4,"+++"),Stac!$S35))=FALSE,"+++","++"),"+")," ")," ")</f>
        <v>++</v>
      </c>
      <c r="AP29" s="180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180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9" s="180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29" s="180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9" s="180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180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181" t="str">
        <f>Stac!C35</f>
        <v>Integracja systemów automatyki</v>
      </c>
      <c r="AW29" s="180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9" s="180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180" t="str">
        <f>IF(ISERR(FIND(AY$4,Stac!$T35))=FALSE,IF(ISERR(FIND(CONCATENATE(AY$4,"+"),Stac!$T35))=FALSE,IF(ISERR(FIND(CONCATENATE(AY$4,"++"),Stac!$T35))=FALSE,IF(ISERR(FIND(CONCATENATE(AY$4,"+++"),Stac!$T35))=FALSE,"+++","++"),"+")," ")," ")</f>
        <v>+</v>
      </c>
      <c r="AZ29" s="180" t="str">
        <f>IF(ISERR(FIND(AZ$4,Stac!$T35))=FALSE,IF(ISERR(FIND(CONCATENATE(AZ$4,"+"),Stac!$T35))=FALSE,IF(ISERR(FIND(CONCATENATE(AZ$4,"++"),Stac!$T35))=FALSE,IF(ISERR(FIND(CONCATENATE(AZ$4,"+++"),Stac!$T35))=FALSE,"+++","++"),"+")," ")," ")</f>
        <v>+</v>
      </c>
      <c r="BA29" s="180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9" s="180" t="str">
        <f>IF(ISERR(FIND(BB$4,Stac!$T35))=FALSE,IF(ISERR(FIND(CONCATENATE(BB$4,"+"),Stac!$T35))=FALSE,IF(ISERR(FIND(CONCATENATE(BB$4,"++"),Stac!$T35))=FALSE,IF(ISERR(FIND(CONCATENATE(BB$4,"+++"),Stac!$T35))=FALSE,"+++","++"),"+")," ")," ")</f>
        <v xml:space="preserve"> </v>
      </c>
      <c r="BC29" s="180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180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180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25.5">
      <c r="A30" s="179" t="str">
        <f>Stac!C36</f>
        <v>Interpersonal communication (nauki humanistyczne)</v>
      </c>
      <c r="B30" s="180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180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180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180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30" s="180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180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180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180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180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180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180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180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30" s="180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180" t="str">
        <f>IF(ISERR(FIND(O$4,Stac!$R36))=FALSE,IF(ISERR(FIND(CONCATENATE(O$4,"+"),Stac!$R36))=FALSE,IF(ISERR(FIND(CONCATENATE(O$4,"++"),Stac!$R36))=FALSE,IF(ISERR(FIND(CONCATENATE(O$4,"+++"),Stac!$R36))=FALSE,"+++","++"),"+")," ")," ")</f>
        <v>+</v>
      </c>
      <c r="P30" s="180" t="str">
        <f>IF(ISERR(FIND(P$4,Stac!$R36))=FALSE,IF(ISERR(FIND(CONCATENATE(P$4,"+"),Stac!$R36))=FALSE,IF(ISERR(FIND(CONCATENATE(P$4,"++"),Stac!$R36))=FALSE,IF(ISERR(FIND(CONCATENATE(P$4,"+++"),Stac!$R36))=FALSE,"+++","++"),"+")," ")," ")</f>
        <v xml:space="preserve"> </v>
      </c>
      <c r="Q30" s="180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180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180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181" t="str">
        <f>Stac!C36</f>
        <v>Interpersonal communication (nauki humanistyczne)</v>
      </c>
      <c r="U30" s="180" t="str">
        <f>IF(ISERR(FIND(U$4,Stac!$S36))=FALSE,IF(ISERR(FIND(CONCATENATE(U$4,"+"),Stac!$S36))=FALSE,IF(ISERR(FIND(CONCATENATE(U$4,"++"),Stac!$S36))=FALSE,IF(ISERR(FIND(CONCATENATE(U$4,"+++"),Stac!$S36))=FALSE,"+++","++"),"+")," ")," ")</f>
        <v xml:space="preserve"> </v>
      </c>
      <c r="V30" s="180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30" s="180" t="str">
        <f>IF(ISERR(FIND(W$4,Stac!$S36))=FALSE,IF(ISERR(FIND(CONCATENATE(W$4,"+"),Stac!$S36))=FALSE,IF(ISERR(FIND(CONCATENATE(W$4,"++"),Stac!$S36))=FALSE,IF(ISERR(FIND(CONCATENATE(W$4,"+++"),Stac!$S36))=FALSE,"+++","++"),"+")," ")," ")</f>
        <v>++</v>
      </c>
      <c r="X30" s="180" t="str">
        <f>IF(ISERR(FIND(X$4,Stac!$S36))=FALSE,IF(ISERR(FIND(CONCATENATE(X$4,"+"),Stac!$S36))=FALSE,IF(ISERR(FIND(CONCATENATE(X$4,"++"),Stac!$S36))=FALSE,IF(ISERR(FIND(CONCATENATE(X$4,"+++"),Stac!$S36))=FALSE,"+++","++"),"+")," ")," ")</f>
        <v xml:space="preserve"> </v>
      </c>
      <c r="Y30" s="180" t="str">
        <f>IF(ISERR(FIND(Y$4,Stac!$S36))=FALSE,IF(ISERR(FIND(CONCATENATE(Y$4,"+"),Stac!$S36))=FALSE,IF(ISERR(FIND(CONCATENATE(Y$4,"++"),Stac!$S36))=FALSE,IF(ISERR(FIND(CONCATENATE(Y$4,"+++"),Stac!$S36))=FALSE,"+++","++"),"+")," ")," ")</f>
        <v>+++</v>
      </c>
      <c r="Z30" s="180" t="str">
        <f>IF(ISERR(FIND(Z$4,Stac!$S36))=FALSE,IF(ISERR(FIND(CONCATENATE(Z$4,"+"),Stac!$S36))=FALSE,IF(ISERR(FIND(CONCATENATE(Z$4,"++"),Stac!$S36))=FALSE,IF(ISERR(FIND(CONCATENATE(Z$4,"+++"),Stac!$S36))=FALSE,"+++","++"),"+")," ")," ")</f>
        <v xml:space="preserve"> </v>
      </c>
      <c r="AA30" s="180" t="str">
        <f>IF(ISERR(FIND(AA$4,Stac!$S36))=FALSE,IF(ISERR(FIND(CONCATENATE(AA$4,"+"),Stac!$S36))=FALSE,IF(ISERR(FIND(CONCATENATE(AA$4,"++"),Stac!$S36))=FALSE,IF(ISERR(FIND(CONCATENATE(AA$4,"+++"),Stac!$S36))=FALSE,"+++","++"),"+")," ")," ")</f>
        <v>+++</v>
      </c>
      <c r="AB30" s="180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180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180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180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180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180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180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180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180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180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180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0" s="180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180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180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180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180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180" t="str">
        <f>IF(ISERR(FIND(AR$4,Stac!$S36))=FALSE,IF(ISERR(FIND(CONCATENATE(AR$4,"+"),Stac!$S36))=FALSE,IF(ISERR(FIND(CONCATENATE(AR$4,"++"),Stac!$S36))=FALSE,IF(ISERR(FIND(CONCATENATE(AR$4,"+++"),Stac!$S36))=FALSE,"+++","++"),"+")," ")," ")</f>
        <v xml:space="preserve"> </v>
      </c>
      <c r="AS30" s="180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180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180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181" t="str">
        <f>Stac!C36</f>
        <v>Interpersonal communication (nauki humanistyczne)</v>
      </c>
      <c r="AW30" s="180" t="str">
        <f>IF(ISERR(FIND(AW$4,Stac!$T36))=FALSE,IF(ISERR(FIND(CONCATENATE(AW$4,"+"),Stac!$T36))=FALSE,IF(ISERR(FIND(CONCATENATE(AW$4,"++"),Stac!$T36))=FALSE,IF(ISERR(FIND(CONCATENATE(AW$4,"+++"),Stac!$T36))=FALSE,"+++","++"),"+")," ")," ")</f>
        <v xml:space="preserve"> </v>
      </c>
      <c r="AX30" s="180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180" t="str">
        <f>IF(ISERR(FIND(AY$4,Stac!$T36))=FALSE,IF(ISERR(FIND(CONCATENATE(AY$4,"+"),Stac!$T36))=FALSE,IF(ISERR(FIND(CONCATENATE(AY$4,"++"),Stac!$T36))=FALSE,IF(ISERR(FIND(CONCATENATE(AY$4,"+++"),Stac!$T36))=FALSE,"+++","++"),"+")," ")," ")</f>
        <v>++</v>
      </c>
      <c r="AZ30" s="180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180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30" s="180" t="str">
        <f>IF(ISERR(FIND(BB$4,Stac!$T36))=FALSE,IF(ISERR(FIND(CONCATENATE(BB$4,"+"),Stac!$T36))=FALSE,IF(ISERR(FIND(CONCATENATE(BB$4,"++"),Stac!$T36))=FALSE,IF(ISERR(FIND(CONCATENATE(BB$4,"+++"),Stac!$T36))=FALSE,"+++","++"),"+")," ")," ")</f>
        <v>+++</v>
      </c>
      <c r="BC30" s="180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180"/>
      <c r="BE30" s="180"/>
    </row>
    <row r="31" spans="1:57">
      <c r="A31" s="179" t="str">
        <f>Stac!C37</f>
        <v>Nawigacja i planowanie ruchu robotów</v>
      </c>
      <c r="B31" s="180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180" t="str">
        <f>IF(ISERR(FIND(C$4,Stac!$R37))=FALSE,IF(ISERR(FIND(CONCATENATE(C$4,"+"),Stac!$R37))=FALSE,IF(ISERR(FIND(CONCATENATE(C$4,"++"),Stac!$R37))=FALSE,IF(ISERR(FIND(CONCATENATE(C$4,"+++"),Stac!$R37))=FALSE,"+++","++"),"+")," ")," ")</f>
        <v>+</v>
      </c>
      <c r="D31" s="180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180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180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180" t="str">
        <f>IF(ISERR(FIND(G$4,Stac!$R37))=FALSE,IF(ISERR(FIND(CONCATENATE(G$4,"+"),Stac!$R37))=FALSE,IF(ISERR(FIND(CONCATENATE(G$4,"++"),Stac!$R37))=FALSE,IF(ISERR(FIND(CONCATENATE(G$4,"+++"),Stac!$R37))=FALSE,"+++","++"),"+")," ")," ")</f>
        <v>+</v>
      </c>
      <c r="H31" s="180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180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180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180" t="str">
        <f>IF(ISERR(FIND(K$4,Stac!$R37))=FALSE,IF(ISERR(FIND(CONCATENATE(K$4,"+"),Stac!$R37))=FALSE,IF(ISERR(FIND(CONCATENATE(K$4,"++"),Stac!$R37))=FALSE,IF(ISERR(FIND(CONCATENATE(K$4,"+++"),Stac!$R37))=FALSE,"+++","++"),"+")," ")," ")</f>
        <v>++</v>
      </c>
      <c r="L31" s="180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180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180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180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1" s="180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1" s="180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1" s="180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1" s="180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181" t="str">
        <f>Stac!C37</f>
        <v>Nawigacja i planowanie ruchu robotów</v>
      </c>
      <c r="U31" s="180" t="str">
        <f>IF(ISERR(FIND(U$4,Stac!$S37))=FALSE,IF(ISERR(FIND(CONCATENATE(U$4,"+"),Stac!$S37))=FALSE,IF(ISERR(FIND(CONCATENATE(U$4,"++"),Stac!$S37))=FALSE,IF(ISERR(FIND(CONCATENATE(U$4,"+++"),Stac!$S37))=FALSE,"+++","++"),"+")," ")," ")</f>
        <v xml:space="preserve"> </v>
      </c>
      <c r="V31" s="180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180" t="str">
        <f>IF(ISERR(FIND(W$4,Stac!$S37))=FALSE,IF(ISERR(FIND(CONCATENATE(W$4,"+"),Stac!$S37))=FALSE,IF(ISERR(FIND(CONCATENATE(W$4,"++"),Stac!$S37))=FALSE,IF(ISERR(FIND(CONCATENATE(W$4,"+++"),Stac!$S37))=FALSE,"+++","++"),"+")," ")," ")</f>
        <v xml:space="preserve"> </v>
      </c>
      <c r="X31" s="180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1" s="180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180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180" t="str">
        <f>IF(ISERR(FIND(AA$4,Stac!$S37))=FALSE,IF(ISERR(FIND(CONCATENATE(AA$4,"+"),Stac!$S37))=FALSE,IF(ISERR(FIND(CONCATENATE(AA$4,"++"),Stac!$S37))=FALSE,IF(ISERR(FIND(CONCATENATE(AA$4,"+++"),Stac!$S37))=FALSE,"+++","++"),"+")," ")," ")</f>
        <v xml:space="preserve"> </v>
      </c>
      <c r="AB31" s="180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180" t="str">
        <f>IF(ISERR(FIND(AC$4,Stac!$S37))=FALSE,IF(ISERR(FIND(CONCATENATE(AC$4,"+"),Stac!$S37))=FALSE,IF(ISERR(FIND(CONCATENATE(AC$4,"++"),Stac!$S37))=FALSE,IF(ISERR(FIND(CONCATENATE(AC$4,"+++"),Stac!$S37))=FALSE,"+++","++"),"+")," ")," ")</f>
        <v>+</v>
      </c>
      <c r="AD31" s="180" t="str">
        <f>IF(ISERR(FIND(AD$4,Stac!$S37))=FALSE,IF(ISERR(FIND(CONCATENATE(AD$4,"+"),Stac!$S37))=FALSE,IF(ISERR(FIND(CONCATENATE(AD$4,"++"),Stac!$S37))=FALSE,IF(ISERR(FIND(CONCATENATE(AD$4,"+++"),Stac!$S37))=FALSE,"+++","++"),"+")," ")," ")</f>
        <v>+</v>
      </c>
      <c r="AE31" s="180" t="str">
        <f>IF(ISERR(FIND(AE$4,Stac!$S37))=FALSE,IF(ISERR(FIND(CONCATENATE(AE$4,"+"),Stac!$S37))=FALSE,IF(ISERR(FIND(CONCATENATE(AE$4,"++"),Stac!$S37))=FALSE,IF(ISERR(FIND(CONCATENATE(AE$4,"+++"),Stac!$S37))=FALSE,"+++","++"),"+")," ")," ")</f>
        <v>+</v>
      </c>
      <c r="AF31" s="180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180" t="str">
        <f>IF(ISERR(FIND(AG$4,Stac!$S37))=FALSE,IF(ISERR(FIND(CONCATENATE(AG$4,"+"),Stac!$S37))=FALSE,IF(ISERR(FIND(CONCATENATE(AG$4,"++"),Stac!$S37))=FALSE,IF(ISERR(FIND(CONCATENATE(AG$4,"+++"),Stac!$S37))=FALSE,"+++","++"),"+")," ")," ")</f>
        <v>+</v>
      </c>
      <c r="AH31" s="180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1" s="180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180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180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180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180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180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180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180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180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180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180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180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180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181" t="str">
        <f>Stac!C37</f>
        <v>Nawigacja i planowanie ruchu robotów</v>
      </c>
      <c r="AW31" s="180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180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180" t="str">
        <f>IF(ISERR(FIND(AY$4,Stac!$T37))=FALSE,IF(ISERR(FIND(CONCATENATE(AY$4,"+"),Stac!$T37))=FALSE,IF(ISERR(FIND(CONCATENATE(AY$4,"++"),Stac!$T37))=FALSE,IF(ISERR(FIND(CONCATENATE(AY$4,"+++"),Stac!$T37))=FALSE,"+++","++"),"+")," ")," ")</f>
        <v>+</v>
      </c>
      <c r="AZ31" s="180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180" t="str">
        <f>IF(ISERR(FIND(BA$4,Stac!$T37))=FALSE,IF(ISERR(FIND(CONCATENATE(BA$4,"+"),Stac!$T37))=FALSE,IF(ISERR(FIND(CONCATENATE(BA$4,"++"),Stac!$T37))=FALSE,IF(ISERR(FIND(CONCATENATE(BA$4,"+++"),Stac!$T37))=FALSE,"+++","++"),"+")," ")," ")</f>
        <v xml:space="preserve"> </v>
      </c>
      <c r="BB31" s="180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180"/>
      <c r="BD31" s="180"/>
      <c r="BE31" s="180"/>
    </row>
    <row r="32" spans="1:57" ht="18.75" customHeight="1">
      <c r="A32" s="179" t="str">
        <f>Stac!C38</f>
        <v>Język obcy</v>
      </c>
      <c r="B32" s="180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2" s="180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2" s="180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2" s="180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2" s="180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2" s="180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2" s="180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2" s="180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2" s="180" t="str">
        <f>IF(ISERR(FIND(J$4,Stac!$R38))=FALSE,IF(ISERR(FIND(CONCATENATE(J$4,"+"),Stac!$R38))=FALSE,IF(ISERR(FIND(CONCATENATE(J$4,"++"),Stac!$R38))=FALSE,IF(ISERR(FIND(CONCATENATE(J$4,"+++"),Stac!$R38))=FALSE,"+++","++"),"+")," ")," ")</f>
        <v xml:space="preserve"> </v>
      </c>
      <c r="K32" s="180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2" s="180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2" s="180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2" s="180" t="str">
        <f>IF(ISERR(FIND(N$4,Stac!$R38))=FALSE,IF(ISERR(FIND(CONCATENATE(N$4,"+"),Stac!$R38))=FALSE,IF(ISERR(FIND(CONCATENATE(N$4,"++"),Stac!$R38))=FALSE,IF(ISERR(FIND(CONCATENATE(N$4,"+++"),Stac!$R38))=FALSE,"+++","++"),"+")," ")," ")</f>
        <v xml:space="preserve"> </v>
      </c>
      <c r="O32" s="180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2" s="180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2" s="180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2" s="180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2" s="180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2" s="181" t="str">
        <f>Stac!C38</f>
        <v>Język obcy</v>
      </c>
      <c r="U32" s="180" t="str">
        <f>IF(ISERR(FIND(U$4,Stac!$S38))=FALSE,IF(ISERR(FIND(CONCATENATE(U$4,"+"),Stac!$S38))=FALSE,IF(ISERR(FIND(CONCATENATE(U$4,"++"),Stac!$S38))=FALSE,IF(ISERR(FIND(CONCATENATE(U$4,"+++"),Stac!$S38))=FALSE,"+++","++"),"+")," ")," ")</f>
        <v>++</v>
      </c>
      <c r="V32" s="180" t="str">
        <f>IF(ISERR(FIND(V$4,Stac!$S38))=FALSE,IF(ISERR(FIND(CONCATENATE(V$4,"+"),Stac!$S38))=FALSE,IF(ISERR(FIND(CONCATENATE(V$4,"++"),Stac!$S38))=FALSE,IF(ISERR(FIND(CONCATENATE(V$4,"+++"),Stac!$S38))=FALSE,"+++","++"),"+")," ")," ")</f>
        <v xml:space="preserve"> </v>
      </c>
      <c r="W32" s="180" t="str">
        <f>IF(ISERR(FIND(W$4,Stac!$S38))=FALSE,IF(ISERR(FIND(CONCATENATE(W$4,"+"),Stac!$S38))=FALSE,IF(ISERR(FIND(CONCATENATE(W$4,"++"),Stac!$S38))=FALSE,IF(ISERR(FIND(CONCATENATE(W$4,"+++"),Stac!$S38))=FALSE,"+++","++"),"+")," ")," ")</f>
        <v>+++</v>
      </c>
      <c r="X32" s="180" t="str">
        <f>IF(ISERR(FIND(X$4,Stac!$S38))=FALSE,IF(ISERR(FIND(CONCATENATE(X$4,"+"),Stac!$S38))=FALSE,IF(ISERR(FIND(CONCATENATE(X$4,"++"),Stac!$S38))=FALSE,IF(ISERR(FIND(CONCATENATE(X$4,"+++"),Stac!$S38))=FALSE,"+++","++"),"+")," ")," ")</f>
        <v>+</v>
      </c>
      <c r="Y32" s="180" t="str">
        <f>IF(ISERR(FIND(Y$4,Stac!$S38))=FALSE,IF(ISERR(FIND(CONCATENATE(Y$4,"+"),Stac!$S38))=FALSE,IF(ISERR(FIND(CONCATENATE(Y$4,"++"),Stac!$S38))=FALSE,IF(ISERR(FIND(CONCATENATE(Y$4,"+++"),Stac!$S38))=FALSE,"+++","++"),"+")," ")," ")</f>
        <v xml:space="preserve"> </v>
      </c>
      <c r="Z32" s="180" t="str">
        <f>IF(ISERR(FIND(Z$4,Stac!$S38))=FALSE,IF(ISERR(FIND(CONCATENATE(Z$4,"+"),Stac!$S38))=FALSE,IF(ISERR(FIND(CONCATENATE(Z$4,"++"),Stac!$S38))=FALSE,IF(ISERR(FIND(CONCATENATE(Z$4,"+++"),Stac!$S38))=FALSE,"+++","++"),"+")," ")," ")</f>
        <v xml:space="preserve"> </v>
      </c>
      <c r="AA32" s="180" t="str">
        <f>IF(ISERR(FIND(AA$4,Stac!$S38))=FALSE,IF(ISERR(FIND(CONCATENATE(AA$4,"+"),Stac!$S38))=FALSE,IF(ISERR(FIND(CONCATENATE(AA$4,"++"),Stac!$S38))=FALSE,IF(ISERR(FIND(CONCATENATE(AA$4,"+++"),Stac!$S38))=FALSE,"+++","++"),"+")," ")," ")</f>
        <v>+++</v>
      </c>
      <c r="AB32" s="180" t="str">
        <f>IF(ISERR(FIND(AB$4,Stac!$S38))=FALSE,IF(ISERR(FIND(CONCATENATE(AB$4,"+"),Stac!$S38))=FALSE,IF(ISERR(FIND(CONCATENATE(AB$4,"++"),Stac!$S38))=FALSE,IF(ISERR(FIND(CONCATENATE(AB$4,"+++"),Stac!$S38))=FALSE,"+++","++"),"+")," ")," ")</f>
        <v xml:space="preserve"> </v>
      </c>
      <c r="AC32" s="180" t="str">
        <f>IF(ISERR(FIND(AC$4,Stac!$S38))=FALSE,IF(ISERR(FIND(CONCATENATE(AC$4,"+"),Stac!$S38))=FALSE,IF(ISERR(FIND(CONCATENATE(AC$4,"++"),Stac!$S38))=FALSE,IF(ISERR(FIND(CONCATENATE(AC$4,"+++"),Stac!$S38))=FALSE,"+++","++"),"+")," ")," ")</f>
        <v xml:space="preserve"> </v>
      </c>
      <c r="AD32" s="180" t="str">
        <f>IF(ISERR(FIND(AD$4,Stac!$S38))=FALSE,IF(ISERR(FIND(CONCATENATE(AD$4,"+"),Stac!$S38))=FALSE,IF(ISERR(FIND(CONCATENATE(AD$4,"++"),Stac!$S38))=FALSE,IF(ISERR(FIND(CONCATENATE(AD$4,"+++"),Stac!$S38))=FALSE,"+++","++"),"+")," ")," ")</f>
        <v xml:space="preserve"> </v>
      </c>
      <c r="AE32" s="180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2" s="180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2" s="180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2" s="180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2" s="180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2" s="180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2" s="180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2" s="180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2" s="180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2" s="180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2" s="180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2" s="180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2" s="180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2" s="180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2" s="180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2" s="180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2" s="180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2" s="181" t="str">
        <f>Stac!C38</f>
        <v>Język obcy</v>
      </c>
      <c r="AW32" s="180" t="str">
        <f>IF(ISERR(FIND(AW$4,Stac!$T38))=FALSE,IF(ISERR(FIND(CONCATENATE(AW$4,"+"),Stac!$T38))=FALSE,IF(ISERR(FIND(CONCATENATE(AW$4,"++"),Stac!$T38))=FALSE,IF(ISERR(FIND(CONCATENATE(AW$4,"+++"),Stac!$T38))=FALSE,"+++","++"),"+")," ")," ")</f>
        <v xml:space="preserve"> </v>
      </c>
      <c r="AX32" s="180" t="str">
        <f>IF(ISERR(FIND(AX$4,Stac!$T38))=FALSE,IF(ISERR(FIND(CONCATENATE(AX$4,"+"),Stac!$T38))=FALSE,IF(ISERR(FIND(CONCATENATE(AX$4,"++"),Stac!$T38))=FALSE,IF(ISERR(FIND(CONCATENATE(AX$4,"+++"),Stac!$T38))=FALSE,"+++","++"),"+")," ")," ")</f>
        <v xml:space="preserve"> </v>
      </c>
      <c r="AY32" s="180" t="str">
        <f>IF(ISERR(FIND(AY$4,Stac!$T38))=FALSE,IF(ISERR(FIND(CONCATENATE(AY$4,"+"),Stac!$T38))=FALSE,IF(ISERR(FIND(CONCATENATE(AY$4,"++"),Stac!$T38))=FALSE,IF(ISERR(FIND(CONCATENATE(AY$4,"+++"),Stac!$T38))=FALSE,"+++","++"),"+")," ")," ")</f>
        <v>++</v>
      </c>
      <c r="AZ32" s="180" t="str">
        <f>IF(ISERR(FIND(AZ$4,Stac!$T38))=FALSE,IF(ISERR(FIND(CONCATENATE(AZ$4,"+"),Stac!$T38))=FALSE,IF(ISERR(FIND(CONCATENATE(AZ$4,"++"),Stac!$T38))=FALSE,IF(ISERR(FIND(CONCATENATE(AZ$4,"+++"),Stac!$T38))=FALSE,"+++","++"),"+")," ")," ")</f>
        <v xml:space="preserve"> </v>
      </c>
      <c r="BA32" s="180" t="str">
        <f>IF(ISERR(FIND(BA$4,Stac!$T38))=FALSE,IF(ISERR(FIND(CONCATENATE(BA$4,"+"),Stac!$T38))=FALSE,IF(ISERR(FIND(CONCATENATE(BA$4,"++"),Stac!$T38))=FALSE,IF(ISERR(FIND(CONCATENATE(BA$4,"+++"),Stac!$T38))=FALSE,"+++","++"),"+")," ")," ")</f>
        <v>+</v>
      </c>
      <c r="BB32" s="180" t="str">
        <f>IF(ISERR(FIND(BB$4,Stac!$T38))=FALSE,IF(ISERR(FIND(CONCATENATE(BB$4,"+"),Stac!$T38))=FALSE,IF(ISERR(FIND(CONCATENATE(BB$4,"++"),Stac!$T38))=FALSE,IF(ISERR(FIND(CONCATENATE(BB$4,"+++"),Stac!$T38))=FALSE,"+++","++"),"+")," ")," ")</f>
        <v xml:space="preserve"> </v>
      </c>
      <c r="BC32" s="180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2" s="180"/>
      <c r="BE32" s="180"/>
    </row>
    <row r="33" spans="1:57" hidden="1">
      <c r="A33" s="179">
        <f>Stac!C39</f>
        <v>0</v>
      </c>
      <c r="B33" s="180" t="str">
        <f>IF(ISERR(FIND(B$4,Stac!$R38))=FALSE,IF(ISERR(FIND(CONCATENATE(B$4,"+"),Stac!$R38))=FALSE,IF(ISERR(FIND(CONCATENATE(B$4,"++"),Stac!$R38))=FALSE,IF(ISERR(FIND(CONCATENATE(B$4,"+++"),Stac!$R38))=FALSE,"+++","++"),"+"),"+")," ")</f>
        <v xml:space="preserve"> </v>
      </c>
      <c r="C33" s="180" t="str">
        <f>IF(ISERR(FIND(C$4,Stac!$R38))=FALSE,IF(ISERR(FIND(CONCATENATE(C$4,"+"),Stac!$R38))=FALSE,IF(ISERR(FIND(CONCATENATE(C$4,"++"),Stac!$R38))=FALSE,IF(ISERR(FIND(CONCATENATE(C$4,"+++"),Stac!$R38))=FALSE,"+++","++"),"+"),"+")," ")</f>
        <v xml:space="preserve"> </v>
      </c>
      <c r="D33" s="180" t="str">
        <f>IF(ISERR(FIND(D$4,Stac!$R38))=FALSE,IF(ISERR(FIND(CONCATENATE(D$4,"+"),Stac!$R38))=FALSE,IF(ISERR(FIND(CONCATENATE(D$4,"++"),Stac!$R38))=FALSE,IF(ISERR(FIND(CONCATENATE(D$4,"+++"),Stac!$R38))=FALSE,"+++","++"),"+"),"+")," ")</f>
        <v xml:space="preserve"> </v>
      </c>
      <c r="E33" s="180" t="str">
        <f>IF(ISERR(FIND(E$4,Stac!$R38))=FALSE,IF(ISERR(FIND(CONCATENATE(E$4,"+"),Stac!$R38))=FALSE,IF(ISERR(FIND(CONCATENATE(E$4,"++"),Stac!$R38))=FALSE,IF(ISERR(FIND(CONCATENATE(E$4,"+++"),Stac!$R38))=FALSE,"+++","++"),"+"),"+")," ")</f>
        <v xml:space="preserve"> </v>
      </c>
      <c r="F33" s="180" t="str">
        <f>IF(ISERR(FIND(F$4,Stac!$R38))=FALSE,IF(ISERR(FIND(CONCATENATE(F$4,"+"),Stac!$R38))=FALSE,IF(ISERR(FIND(CONCATENATE(F$4,"++"),Stac!$R38))=FALSE,IF(ISERR(FIND(CONCATENATE(F$4,"+++"),Stac!$R38))=FALSE,"+++","++"),"+"),"+")," ")</f>
        <v xml:space="preserve"> </v>
      </c>
      <c r="G33" s="180" t="str">
        <f>IF(ISERR(FIND(G$4,Stac!$R38))=FALSE,IF(ISERR(FIND(CONCATENATE(G$4,"+"),Stac!$R38))=FALSE,IF(ISERR(FIND(CONCATENATE(G$4,"++"),Stac!$R38))=FALSE,IF(ISERR(FIND(CONCATENATE(G$4,"+++"),Stac!$R38))=FALSE,"+++","++"),"+"),"+")," ")</f>
        <v xml:space="preserve"> </v>
      </c>
      <c r="H33" s="180" t="str">
        <f>IF(ISERR(FIND(H$4,Stac!$R38))=FALSE,IF(ISERR(FIND(CONCATENATE(H$4,"+"),Stac!$R38))=FALSE,IF(ISERR(FIND(CONCATENATE(H$4,"++"),Stac!$R38))=FALSE,IF(ISERR(FIND(CONCATENATE(H$4,"+++"),Stac!$R38))=FALSE,"+++","++"),"+"),"+")," ")</f>
        <v xml:space="preserve"> </v>
      </c>
      <c r="I33" s="180" t="str">
        <f>IF(ISERR(FIND(I$4,Stac!$R38))=FALSE,IF(ISERR(FIND(CONCATENATE(I$4,"+"),Stac!$R38))=FALSE,IF(ISERR(FIND(CONCATENATE(I$4,"++"),Stac!$R38))=FALSE,IF(ISERR(FIND(CONCATENATE(I$4,"+++"),Stac!$R38))=FALSE,"+++","++"),"+"),"+")," ")</f>
        <v xml:space="preserve"> </v>
      </c>
      <c r="J33" s="180" t="str">
        <f>IF(ISERR(FIND(J$4,Stac!$R38))=FALSE,IF(ISERR(FIND(CONCATENATE(J$4,"+"),Stac!$R38))=FALSE,IF(ISERR(FIND(CONCATENATE(J$4,"++"),Stac!$R38))=FALSE,IF(ISERR(FIND(CONCATENATE(J$4,"+++"),Stac!$R38))=FALSE,"+++","++"),"+"),"+")," ")</f>
        <v xml:space="preserve"> </v>
      </c>
      <c r="K33" s="180" t="str">
        <f>IF(ISERR(FIND(K$4,Stac!$R38))=FALSE,IF(ISERR(FIND(CONCATENATE(K$4,"+"),Stac!$R38))=FALSE,IF(ISERR(FIND(CONCATENATE(K$4,"++"),Stac!$R38))=FALSE,IF(ISERR(FIND(CONCATENATE(K$4,"+++"),Stac!$R38))=FALSE,"+++","++"),"+"),"+")," ")</f>
        <v xml:space="preserve"> </v>
      </c>
      <c r="L33" s="180" t="str">
        <f>IF(ISERR(FIND(L$4,Stac!$R38))=FALSE,IF(ISERR(FIND(CONCATENATE(L$4,"+"),Stac!$R38))=FALSE,IF(ISERR(FIND(CONCATENATE(L$4,"++"),Stac!$R38))=FALSE,IF(ISERR(FIND(CONCATENATE(L$4,"+++"),Stac!$R38))=FALSE,"+++","++"),"+"),"+")," ")</f>
        <v xml:space="preserve"> </v>
      </c>
      <c r="M33" s="180" t="str">
        <f>IF(ISERR(FIND(M$4,Stac!$R38))=FALSE,IF(ISERR(FIND(CONCATENATE(M$4,"+"),Stac!$R38))=FALSE,IF(ISERR(FIND(CONCATENATE(M$4,"++"),Stac!$R38))=FALSE,IF(ISERR(FIND(CONCATENATE(M$4,"+++"),Stac!$R38))=FALSE,"+++","++"),"+"),"+")," ")</f>
        <v xml:space="preserve"> </v>
      </c>
      <c r="N33" s="180" t="str">
        <f>IF(ISERR(FIND(N$4,Stac!$R38))=FALSE,IF(ISERR(FIND(CONCATENATE(N$4,"+"),Stac!$R38))=FALSE,IF(ISERR(FIND(CONCATENATE(N$4,"++"),Stac!$R38))=FALSE,IF(ISERR(FIND(CONCATENATE(N$4,"+++"),Stac!$R38))=FALSE,"+++","++"),"+"),"+")," ")</f>
        <v xml:space="preserve"> </v>
      </c>
      <c r="O33" s="180" t="str">
        <f>IF(ISERR(FIND(O$4,Stac!$R38))=FALSE,IF(ISERR(FIND(CONCATENATE(O$4,"+"),Stac!$R38))=FALSE,IF(ISERR(FIND(CONCATENATE(O$4,"++"),Stac!$R38))=FALSE,IF(ISERR(FIND(CONCATENATE(O$4,"+++"),Stac!$R38))=FALSE,"+++","++"),"+"),"+")," ")</f>
        <v xml:space="preserve"> </v>
      </c>
      <c r="P33" s="180" t="str">
        <f>IF(ISERR(FIND(P$4,Stac!$R38))=FALSE,IF(ISERR(FIND(CONCATENATE(P$4,"+"),Stac!$R38))=FALSE,IF(ISERR(FIND(CONCATENATE(P$4,"++"),Stac!$R38))=FALSE,IF(ISERR(FIND(CONCATENATE(P$4,"+++"),Stac!$R38))=FALSE,"+++","++"),"+"),"+")," ")</f>
        <v xml:space="preserve"> </v>
      </c>
      <c r="Q33" s="180" t="str">
        <f>IF(ISERR(FIND(Q$4,Stac!$R38))=FALSE,IF(ISERR(FIND(CONCATENATE(Q$4,"+"),Stac!$R38))=FALSE,IF(ISERR(FIND(CONCATENATE(Q$4,"++"),Stac!$R38))=FALSE,IF(ISERR(FIND(CONCATENATE(Q$4,"+++"),Stac!$R38))=FALSE,"+++","++"),"+"),"+")," ")</f>
        <v xml:space="preserve"> </v>
      </c>
      <c r="R33" s="180" t="str">
        <f>IF(ISERR(FIND(R$4,Stac!$R38))=FALSE,IF(ISERR(FIND(CONCATENATE(R$4,"+"),Stac!$R38))=FALSE,IF(ISERR(FIND(CONCATENATE(R$4,"++"),Stac!$R38))=FALSE,IF(ISERR(FIND(CONCATENATE(R$4,"+++"),Stac!$R38))=FALSE,"+++","++"),"+"),"+")," ")</f>
        <v xml:space="preserve"> </v>
      </c>
      <c r="S33" s="180" t="str">
        <f>IF(ISERR(FIND(S$4,Stac!$R38))=FALSE,IF(ISERR(FIND(CONCATENATE(S$4,"+"),Stac!$R38))=FALSE,IF(ISERR(FIND(CONCATENATE(S$4,"++"),Stac!$R38))=FALSE,IF(ISERR(FIND(CONCATENATE(S$4,"+++"),Stac!$R38))=FALSE,"+++","++"),"+"),"+")," ")</f>
        <v xml:space="preserve"> </v>
      </c>
      <c r="T33" s="181">
        <f>Stac!C39</f>
        <v>0</v>
      </c>
      <c r="U33" s="180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3" s="180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3" s="180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3" s="180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3" s="180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3" s="180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3" s="180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3" s="180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3" s="180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3" s="180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3" s="180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3" s="180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3" s="180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3" s="180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3" s="180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3" s="180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3" s="180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3" s="180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3" s="180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3" s="180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3" s="180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3" s="180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3" s="180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3" s="180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3" s="180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3" s="180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3" s="180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3" s="181">
        <f>Stac!C39</f>
        <v>0</v>
      </c>
      <c r="AW33" s="180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3" s="180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3" s="180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3" s="180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3" s="180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3" s="180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3" s="180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180"/>
      <c r="BE33" s="180"/>
    </row>
    <row r="34" spans="1:57" hidden="1">
      <c r="A34" s="179">
        <f>Stac!C40</f>
        <v>0</v>
      </c>
      <c r="B34" s="180" t="str">
        <f>IF(ISERR(FIND(B$4,Stac!$R39))=FALSE,IF(ISERR(FIND(CONCATENATE(B$4,"+"),Stac!$R39))=FALSE,IF(ISERR(FIND(CONCATENATE(B$4,"++"),Stac!$R39))=FALSE,IF(ISERR(FIND(CONCATENATE(B$4,"+++"),Stac!$R39))=FALSE,"+++","++"),"+"),"+")," ")</f>
        <v xml:space="preserve"> </v>
      </c>
      <c r="C34" s="180" t="str">
        <f>IF(ISERR(FIND(C$4,Stac!$R39))=FALSE,IF(ISERR(FIND(CONCATENATE(C$4,"+"),Stac!$R39))=FALSE,IF(ISERR(FIND(CONCATENATE(C$4,"++"),Stac!$R39))=FALSE,IF(ISERR(FIND(CONCATENATE(C$4,"+++"),Stac!$R39))=FALSE,"+++","++"),"+"),"+")," ")</f>
        <v xml:space="preserve"> </v>
      </c>
      <c r="D34" s="180" t="str">
        <f>IF(ISERR(FIND(D$4,Stac!$R39))=FALSE,IF(ISERR(FIND(CONCATENATE(D$4,"+"),Stac!$R39))=FALSE,IF(ISERR(FIND(CONCATENATE(D$4,"++"),Stac!$R39))=FALSE,IF(ISERR(FIND(CONCATENATE(D$4,"+++"),Stac!$R39))=FALSE,"+++","++"),"+"),"+")," ")</f>
        <v xml:space="preserve"> </v>
      </c>
      <c r="E34" s="180" t="str">
        <f>IF(ISERR(FIND(E$4,Stac!$R39))=FALSE,IF(ISERR(FIND(CONCATENATE(E$4,"+"),Stac!$R39))=FALSE,IF(ISERR(FIND(CONCATENATE(E$4,"++"),Stac!$R39))=FALSE,IF(ISERR(FIND(CONCATENATE(E$4,"+++"),Stac!$R39))=FALSE,"+++","++"),"+"),"+")," ")</f>
        <v xml:space="preserve"> </v>
      </c>
      <c r="F34" s="180" t="str">
        <f>IF(ISERR(FIND(F$4,Stac!$R39))=FALSE,IF(ISERR(FIND(CONCATENATE(F$4,"+"),Stac!$R39))=FALSE,IF(ISERR(FIND(CONCATENATE(F$4,"++"),Stac!$R39))=FALSE,IF(ISERR(FIND(CONCATENATE(F$4,"+++"),Stac!$R39))=FALSE,"+++","++"),"+"),"+")," ")</f>
        <v xml:space="preserve"> </v>
      </c>
      <c r="G34" s="180" t="str">
        <f>IF(ISERR(FIND(G$4,Stac!$R39))=FALSE,IF(ISERR(FIND(CONCATENATE(G$4,"+"),Stac!$R39))=FALSE,IF(ISERR(FIND(CONCATENATE(G$4,"++"),Stac!$R39))=FALSE,IF(ISERR(FIND(CONCATENATE(G$4,"+++"),Stac!$R39))=FALSE,"+++","++"),"+"),"+")," ")</f>
        <v xml:space="preserve"> </v>
      </c>
      <c r="H34" s="180" t="str">
        <f>IF(ISERR(FIND(H$4,Stac!$R39))=FALSE,IF(ISERR(FIND(CONCATENATE(H$4,"+"),Stac!$R39))=FALSE,IF(ISERR(FIND(CONCATENATE(H$4,"++"),Stac!$R39))=FALSE,IF(ISERR(FIND(CONCATENATE(H$4,"+++"),Stac!$R39))=FALSE,"+++","++"),"+"),"+")," ")</f>
        <v xml:space="preserve"> </v>
      </c>
      <c r="I34" s="180" t="str">
        <f>IF(ISERR(FIND(I$4,Stac!$R39))=FALSE,IF(ISERR(FIND(CONCATENATE(I$4,"+"),Stac!$R39))=FALSE,IF(ISERR(FIND(CONCATENATE(I$4,"++"),Stac!$R39))=FALSE,IF(ISERR(FIND(CONCATENATE(I$4,"+++"),Stac!$R39))=FALSE,"+++","++"),"+"),"+")," ")</f>
        <v xml:space="preserve"> </v>
      </c>
      <c r="J34" s="180" t="str">
        <f>IF(ISERR(FIND(J$4,Stac!$R39))=FALSE,IF(ISERR(FIND(CONCATENATE(J$4,"+"),Stac!$R39))=FALSE,IF(ISERR(FIND(CONCATENATE(J$4,"++"),Stac!$R39))=FALSE,IF(ISERR(FIND(CONCATENATE(J$4,"+++"),Stac!$R39))=FALSE,"+++","++"),"+"),"+")," ")</f>
        <v xml:space="preserve"> </v>
      </c>
      <c r="K34" s="180" t="str">
        <f>IF(ISERR(FIND(K$4,Stac!$R39))=FALSE,IF(ISERR(FIND(CONCATENATE(K$4,"+"),Stac!$R39))=FALSE,IF(ISERR(FIND(CONCATENATE(K$4,"++"),Stac!$R39))=FALSE,IF(ISERR(FIND(CONCATENATE(K$4,"+++"),Stac!$R39))=FALSE,"+++","++"),"+"),"+")," ")</f>
        <v xml:space="preserve"> </v>
      </c>
      <c r="L34" s="180" t="str">
        <f>IF(ISERR(FIND(L$4,Stac!$R39))=FALSE,IF(ISERR(FIND(CONCATENATE(L$4,"+"),Stac!$R39))=FALSE,IF(ISERR(FIND(CONCATENATE(L$4,"++"),Stac!$R39))=FALSE,IF(ISERR(FIND(CONCATENATE(L$4,"+++"),Stac!$R39))=FALSE,"+++","++"),"+"),"+")," ")</f>
        <v xml:space="preserve"> </v>
      </c>
      <c r="M34" s="180" t="str">
        <f>IF(ISERR(FIND(M$4,Stac!$R39))=FALSE,IF(ISERR(FIND(CONCATENATE(M$4,"+"),Stac!$R39))=FALSE,IF(ISERR(FIND(CONCATENATE(M$4,"++"),Stac!$R39))=FALSE,IF(ISERR(FIND(CONCATENATE(M$4,"+++"),Stac!$R39))=FALSE,"+++","++"),"+"),"+")," ")</f>
        <v xml:space="preserve"> </v>
      </c>
      <c r="N34" s="180" t="str">
        <f>IF(ISERR(FIND(N$4,Stac!$R39))=FALSE,IF(ISERR(FIND(CONCATENATE(N$4,"+"),Stac!$R39))=FALSE,IF(ISERR(FIND(CONCATENATE(N$4,"++"),Stac!$R39))=FALSE,IF(ISERR(FIND(CONCATENATE(N$4,"+++"),Stac!$R39))=FALSE,"+++","++"),"+"),"+")," ")</f>
        <v xml:space="preserve"> </v>
      </c>
      <c r="O34" s="180" t="str">
        <f>IF(ISERR(FIND(O$4,Stac!$R39))=FALSE,IF(ISERR(FIND(CONCATENATE(O$4,"+"),Stac!$R39))=FALSE,IF(ISERR(FIND(CONCATENATE(O$4,"++"),Stac!$R39))=FALSE,IF(ISERR(FIND(CONCATENATE(O$4,"+++"),Stac!$R39))=FALSE,"+++","++"),"+"),"+")," ")</f>
        <v xml:space="preserve"> </v>
      </c>
      <c r="P34" s="180" t="str">
        <f>IF(ISERR(FIND(P$4,Stac!$R39))=FALSE,IF(ISERR(FIND(CONCATENATE(P$4,"+"),Stac!$R39))=FALSE,IF(ISERR(FIND(CONCATENATE(P$4,"++"),Stac!$R39))=FALSE,IF(ISERR(FIND(CONCATENATE(P$4,"+++"),Stac!$R39))=FALSE,"+++","++"),"+"),"+")," ")</f>
        <v xml:space="preserve"> </v>
      </c>
      <c r="Q34" s="180" t="str">
        <f>IF(ISERR(FIND(Q$4,Stac!$R39))=FALSE,IF(ISERR(FIND(CONCATENATE(Q$4,"+"),Stac!$R39))=FALSE,IF(ISERR(FIND(CONCATENATE(Q$4,"++"),Stac!$R39))=FALSE,IF(ISERR(FIND(CONCATENATE(Q$4,"+++"),Stac!$R39))=FALSE,"+++","++"),"+"),"+")," ")</f>
        <v xml:space="preserve"> </v>
      </c>
      <c r="R34" s="180" t="str">
        <f>IF(ISERR(FIND(R$4,Stac!$R39))=FALSE,IF(ISERR(FIND(CONCATENATE(R$4,"+"),Stac!$R39))=FALSE,IF(ISERR(FIND(CONCATENATE(R$4,"++"),Stac!$R39))=FALSE,IF(ISERR(FIND(CONCATENATE(R$4,"+++"),Stac!$R39))=FALSE,"+++","++"),"+"),"+")," ")</f>
        <v xml:space="preserve"> </v>
      </c>
      <c r="S34" s="180" t="str">
        <f>IF(ISERR(FIND(S$4,Stac!$R39))=FALSE,IF(ISERR(FIND(CONCATENATE(S$4,"+"),Stac!$R39))=FALSE,IF(ISERR(FIND(CONCATENATE(S$4,"++"),Stac!$R39))=FALSE,IF(ISERR(FIND(CONCATENATE(S$4,"+++"),Stac!$R39))=FALSE,"+++","++"),"+"),"+")," ")</f>
        <v xml:space="preserve"> </v>
      </c>
      <c r="T34" s="181">
        <f>Stac!C40</f>
        <v>0</v>
      </c>
      <c r="U34" s="180" t="str">
        <f>IF(ISERR(FIND(U$4,Stac!$S40))=FALSE,IF(ISERR(FIND(CONCATENATE(U$4,"+"),Stac!$S40))=FALSE,IF(ISERR(FIND(CONCATENATE(U$4,"++"),Stac!$S40))=FALSE,IF(ISERR(FIND(CONCATENATE(U$4,"+++"),Stac!$S40))=FALSE,"+++","++"),"+")," ")," ")</f>
        <v xml:space="preserve"> </v>
      </c>
      <c r="V34" s="180" t="str">
        <f>IF(ISERR(FIND(V$4,Stac!$S40))=FALSE,IF(ISERR(FIND(CONCATENATE(V$4,"+"),Stac!$S40))=FALSE,IF(ISERR(FIND(CONCATENATE(V$4,"++"),Stac!$S40))=FALSE,IF(ISERR(FIND(CONCATENATE(V$4,"+++"),Stac!$S40))=FALSE,"+++","++"),"+")," ")," ")</f>
        <v xml:space="preserve"> </v>
      </c>
      <c r="W34" s="180" t="str">
        <f>IF(ISERR(FIND(W$4,Stac!$S40))=FALSE,IF(ISERR(FIND(CONCATENATE(W$4,"+"),Stac!$S40))=FALSE,IF(ISERR(FIND(CONCATENATE(W$4,"++"),Stac!$S40))=FALSE,IF(ISERR(FIND(CONCATENATE(W$4,"+++"),Stac!$S40))=FALSE,"+++","++"),"+")," ")," ")</f>
        <v xml:space="preserve"> </v>
      </c>
      <c r="X34" s="180" t="str">
        <f>IF(ISERR(FIND(X$4,Stac!$S40))=FALSE,IF(ISERR(FIND(CONCATENATE(X$4,"+"),Stac!$S40))=FALSE,IF(ISERR(FIND(CONCATENATE(X$4,"++"),Stac!$S40))=FALSE,IF(ISERR(FIND(CONCATENATE(X$4,"+++"),Stac!$S40))=FALSE,"+++","++"),"+")," ")," ")</f>
        <v xml:space="preserve"> </v>
      </c>
      <c r="Y34" s="180" t="str">
        <f>IF(ISERR(FIND(Y$4,Stac!$S40))=FALSE,IF(ISERR(FIND(CONCATENATE(Y$4,"+"),Stac!$S40))=FALSE,IF(ISERR(FIND(CONCATENATE(Y$4,"++"),Stac!$S40))=FALSE,IF(ISERR(FIND(CONCATENATE(Y$4,"+++"),Stac!$S40))=FALSE,"+++","++"),"+")," ")," ")</f>
        <v xml:space="preserve"> </v>
      </c>
      <c r="Z34" s="180" t="str">
        <f>IF(ISERR(FIND(Z$4,Stac!$S40))=FALSE,IF(ISERR(FIND(CONCATENATE(Z$4,"+"),Stac!$S40))=FALSE,IF(ISERR(FIND(CONCATENATE(Z$4,"++"),Stac!$S40))=FALSE,IF(ISERR(FIND(CONCATENATE(Z$4,"+++"),Stac!$S40))=FALSE,"+++","++"),"+")," ")," ")</f>
        <v xml:space="preserve"> </v>
      </c>
      <c r="AA34" s="180" t="str">
        <f>IF(ISERR(FIND(AA$4,Stac!$S40))=FALSE,IF(ISERR(FIND(CONCATENATE(AA$4,"+"),Stac!$S40))=FALSE,IF(ISERR(FIND(CONCATENATE(AA$4,"++"),Stac!$S40))=FALSE,IF(ISERR(FIND(CONCATENATE(AA$4,"+++"),Stac!$S40))=FALSE,"+++","++"),"+")," ")," ")</f>
        <v xml:space="preserve"> </v>
      </c>
      <c r="AB34" s="180" t="str">
        <f>IF(ISERR(FIND(AB$4,Stac!$S40))=FALSE,IF(ISERR(FIND(CONCATENATE(AB$4,"+"),Stac!$S40))=FALSE,IF(ISERR(FIND(CONCATENATE(AB$4,"++"),Stac!$S40))=FALSE,IF(ISERR(FIND(CONCATENATE(AB$4,"+++"),Stac!$S40))=FALSE,"+++","++"),"+")," ")," ")</f>
        <v xml:space="preserve"> </v>
      </c>
      <c r="AC34" s="180" t="str">
        <f>IF(ISERR(FIND(AC$4,Stac!$S40))=FALSE,IF(ISERR(FIND(CONCATENATE(AC$4,"+"),Stac!$S40))=FALSE,IF(ISERR(FIND(CONCATENATE(AC$4,"++"),Stac!$S40))=FALSE,IF(ISERR(FIND(CONCATENATE(AC$4,"+++"),Stac!$S40))=FALSE,"+++","++"),"+")," ")," ")</f>
        <v xml:space="preserve"> </v>
      </c>
      <c r="AD34" s="180" t="str">
        <f>IF(ISERR(FIND(AD$4,Stac!$S40))=FALSE,IF(ISERR(FIND(CONCATENATE(AD$4,"+"),Stac!$S40))=FALSE,IF(ISERR(FIND(CONCATENATE(AD$4,"++"),Stac!$S40))=FALSE,IF(ISERR(FIND(CONCATENATE(AD$4,"+++"),Stac!$S40))=FALSE,"+++","++"),"+")," ")," ")</f>
        <v xml:space="preserve"> </v>
      </c>
      <c r="AE34" s="180" t="str">
        <f>IF(ISERR(FIND(AE$4,Stac!$S40))=FALSE,IF(ISERR(FIND(CONCATENATE(AE$4,"+"),Stac!$S40))=FALSE,IF(ISERR(FIND(CONCATENATE(AE$4,"++"),Stac!$S40))=FALSE,IF(ISERR(FIND(CONCATENATE(AE$4,"+++"),Stac!$S40))=FALSE,"+++","++"),"+")," ")," ")</f>
        <v xml:space="preserve"> </v>
      </c>
      <c r="AF34" s="180" t="str">
        <f>IF(ISERR(FIND(AF$4,Stac!$S40))=FALSE,IF(ISERR(FIND(CONCATENATE(AF$4,"+"),Stac!$S40))=FALSE,IF(ISERR(FIND(CONCATENATE(AF$4,"++"),Stac!$S40))=FALSE,IF(ISERR(FIND(CONCATENATE(AF$4,"+++"),Stac!$S40))=FALSE,"+++","++"),"+")," ")," ")</f>
        <v xml:space="preserve"> </v>
      </c>
      <c r="AG34" s="180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34" s="180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34" s="180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34" s="180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34" s="180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34" s="180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34" s="180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34" s="180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34" s="180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34" s="180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34" s="180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34" s="180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34" s="180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34" s="180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34" s="180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34" s="181">
        <f>Stac!C40</f>
        <v>0</v>
      </c>
      <c r="AW34" s="180" t="str">
        <f>IF(ISERR(FIND(AW$4,Stac!$T40))=FALSE,IF(ISERR(FIND(CONCATENATE(AW$4,"+"),Stac!$T40))=FALSE,IF(ISERR(FIND(CONCATENATE(AW$4,"++"),Stac!$T40))=FALSE,IF(ISERR(FIND(CONCATENATE(AW$4,"+++"),Stac!$T40))=FALSE,"+++","++"),"+")," ")," ")</f>
        <v xml:space="preserve"> </v>
      </c>
      <c r="AX34" s="180" t="str">
        <f>IF(ISERR(FIND(AX$4,Stac!$T40))=FALSE,IF(ISERR(FIND(CONCATENATE(AX$4,"+"),Stac!$T40))=FALSE,IF(ISERR(FIND(CONCATENATE(AX$4,"++"),Stac!$T40))=FALSE,IF(ISERR(FIND(CONCATENATE(AX$4,"+++"),Stac!$T40))=FALSE,"+++","++"),"+")," ")," ")</f>
        <v xml:space="preserve"> </v>
      </c>
      <c r="AY34" s="180" t="str">
        <f>IF(ISERR(FIND(AY$4,Stac!$T40))=FALSE,IF(ISERR(FIND(CONCATENATE(AY$4,"+"),Stac!$T40))=FALSE,IF(ISERR(FIND(CONCATENATE(AY$4,"++"),Stac!$T40))=FALSE,IF(ISERR(FIND(CONCATENATE(AY$4,"+++"),Stac!$T40))=FALSE,"+++","++"),"+")," ")," ")</f>
        <v xml:space="preserve"> </v>
      </c>
      <c r="AZ34" s="180" t="str">
        <f>IF(ISERR(FIND(AZ$4,Stac!$T40))=FALSE,IF(ISERR(FIND(CONCATENATE(AZ$4,"+"),Stac!$T40))=FALSE,IF(ISERR(FIND(CONCATENATE(AZ$4,"++"),Stac!$T40))=FALSE,IF(ISERR(FIND(CONCATENATE(AZ$4,"+++"),Stac!$T40))=FALSE,"+++","++"),"+")," ")," ")</f>
        <v xml:space="preserve"> </v>
      </c>
      <c r="BA34" s="180" t="str">
        <f>IF(ISERR(FIND(BA$4,Stac!$T40))=FALSE,IF(ISERR(FIND(CONCATENATE(BA$4,"+"),Stac!$T40))=FALSE,IF(ISERR(FIND(CONCATENATE(BA$4,"++"),Stac!$T40))=FALSE,IF(ISERR(FIND(CONCATENATE(BA$4,"+++"),Stac!$T40))=FALSE,"+++","++"),"+")," ")," ")</f>
        <v xml:space="preserve"> </v>
      </c>
      <c r="BB34" s="180" t="str">
        <f>IF(ISERR(FIND(BB$4,Stac!$T40))=FALSE,IF(ISERR(FIND(CONCATENATE(BB$4,"+"),Stac!$T40))=FALSE,IF(ISERR(FIND(CONCATENATE(BB$4,"++"),Stac!$T40))=FALSE,IF(ISERR(FIND(CONCATENATE(BB$4,"+++"),Stac!$T40))=FALSE,"+++","++"),"+")," ")," ")</f>
        <v xml:space="preserve"> </v>
      </c>
      <c r="BC34" s="180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180"/>
      <c r="BE34" s="180"/>
    </row>
    <row r="35" spans="1:57">
      <c r="A35" s="182" t="str">
        <f>Stac!C41</f>
        <v>Semestr 3:</v>
      </c>
      <c r="B35" s="180" t="str">
        <f>IF(ISERR(FIND(B$4,Stac!$R40))=FALSE,IF(ISERR(FIND(CONCATENATE(B$4,"+"),Stac!$R40))=FALSE,IF(ISERR(FIND(CONCATENATE(B$4,"++"),Stac!$R40))=FALSE,IF(ISERR(FIND(CONCATENATE(B$4,"+++"),Stac!$R40))=FALSE,"+++","++"),"+"),"+")," ")</f>
        <v xml:space="preserve"> </v>
      </c>
      <c r="C35" s="180" t="str">
        <f>IF(ISERR(FIND(C$4,Stac!$R40))=FALSE,IF(ISERR(FIND(CONCATENATE(C$4,"+"),Stac!$R40))=FALSE,IF(ISERR(FIND(CONCATENATE(C$4,"++"),Stac!$R40))=FALSE,IF(ISERR(FIND(CONCATENATE(C$4,"+++"),Stac!$R40))=FALSE,"+++","++"),"+"),"+")," ")</f>
        <v xml:space="preserve"> </v>
      </c>
      <c r="D35" s="180" t="str">
        <f>IF(ISERR(FIND(D$4,Stac!$R40))=FALSE,IF(ISERR(FIND(CONCATENATE(D$4,"+"),Stac!$R40))=FALSE,IF(ISERR(FIND(CONCATENATE(D$4,"++"),Stac!$R40))=FALSE,IF(ISERR(FIND(CONCATENATE(D$4,"+++"),Stac!$R40))=FALSE,"+++","++"),"+"),"+")," ")</f>
        <v xml:space="preserve"> </v>
      </c>
      <c r="E35" s="180" t="str">
        <f>IF(ISERR(FIND(E$4,Stac!$R40))=FALSE,IF(ISERR(FIND(CONCATENATE(E$4,"+"),Stac!$R40))=FALSE,IF(ISERR(FIND(CONCATENATE(E$4,"++"),Stac!$R40))=FALSE,IF(ISERR(FIND(CONCATENATE(E$4,"+++"),Stac!$R40))=FALSE,"+++","++"),"+"),"+")," ")</f>
        <v xml:space="preserve"> </v>
      </c>
      <c r="F35" s="180" t="str">
        <f>IF(ISERR(FIND(F$4,Stac!$R40))=FALSE,IF(ISERR(FIND(CONCATENATE(F$4,"+"),Stac!$R40))=FALSE,IF(ISERR(FIND(CONCATENATE(F$4,"++"),Stac!$R40))=FALSE,IF(ISERR(FIND(CONCATENATE(F$4,"+++"),Stac!$R40))=FALSE,"+++","++"),"+"),"+")," ")</f>
        <v xml:space="preserve"> </v>
      </c>
      <c r="G35" s="180" t="str">
        <f>IF(ISERR(FIND(G$4,Stac!$R40))=FALSE,IF(ISERR(FIND(CONCATENATE(G$4,"+"),Stac!$R40))=FALSE,IF(ISERR(FIND(CONCATENATE(G$4,"++"),Stac!$R40))=FALSE,IF(ISERR(FIND(CONCATENATE(G$4,"+++"),Stac!$R40))=FALSE,"+++","++"),"+"),"+")," ")</f>
        <v xml:space="preserve"> </v>
      </c>
      <c r="H35" s="180" t="str">
        <f>IF(ISERR(FIND(H$4,Stac!$R40))=FALSE,IF(ISERR(FIND(CONCATENATE(H$4,"+"),Stac!$R40))=FALSE,IF(ISERR(FIND(CONCATENATE(H$4,"++"),Stac!$R40))=FALSE,IF(ISERR(FIND(CONCATENATE(H$4,"+++"),Stac!$R40))=FALSE,"+++","++"),"+"),"+")," ")</f>
        <v xml:space="preserve"> </v>
      </c>
      <c r="I35" s="180" t="str">
        <f>IF(ISERR(FIND(I$4,Stac!$R40))=FALSE,IF(ISERR(FIND(CONCATENATE(I$4,"+"),Stac!$R40))=FALSE,IF(ISERR(FIND(CONCATENATE(I$4,"++"),Stac!$R40))=FALSE,IF(ISERR(FIND(CONCATENATE(I$4,"+++"),Stac!$R40))=FALSE,"+++","++"),"+"),"+")," ")</f>
        <v xml:space="preserve"> </v>
      </c>
      <c r="J35" s="180" t="str">
        <f>IF(ISERR(FIND(J$4,Stac!$R40))=FALSE,IF(ISERR(FIND(CONCATENATE(J$4,"+"),Stac!$R40))=FALSE,IF(ISERR(FIND(CONCATENATE(J$4,"++"),Stac!$R40))=FALSE,IF(ISERR(FIND(CONCATENATE(J$4,"+++"),Stac!$R40))=FALSE,"+++","++"),"+"),"+")," ")</f>
        <v xml:space="preserve"> </v>
      </c>
      <c r="K35" s="180" t="str">
        <f>IF(ISERR(FIND(K$4,Stac!$R40))=FALSE,IF(ISERR(FIND(CONCATENATE(K$4,"+"),Stac!$R40))=FALSE,IF(ISERR(FIND(CONCATENATE(K$4,"++"),Stac!$R40))=FALSE,IF(ISERR(FIND(CONCATENATE(K$4,"+++"),Stac!$R40))=FALSE,"+++","++"),"+"),"+")," ")</f>
        <v xml:space="preserve"> </v>
      </c>
      <c r="L35" s="180" t="str">
        <f>IF(ISERR(FIND(L$4,Stac!$R40))=FALSE,IF(ISERR(FIND(CONCATENATE(L$4,"+"),Stac!$R40))=FALSE,IF(ISERR(FIND(CONCATENATE(L$4,"++"),Stac!$R40))=FALSE,IF(ISERR(FIND(CONCATENATE(L$4,"+++"),Stac!$R40))=FALSE,"+++","++"),"+"),"+")," ")</f>
        <v xml:space="preserve"> </v>
      </c>
      <c r="M35" s="180" t="str">
        <f>IF(ISERR(FIND(M$4,Stac!$R40))=FALSE,IF(ISERR(FIND(CONCATENATE(M$4,"+"),Stac!$R40))=FALSE,IF(ISERR(FIND(CONCATENATE(M$4,"++"),Stac!$R40))=FALSE,IF(ISERR(FIND(CONCATENATE(M$4,"+++"),Stac!$R40))=FALSE,"+++","++"),"+"),"+")," ")</f>
        <v xml:space="preserve"> </v>
      </c>
      <c r="N35" s="180" t="str">
        <f>IF(ISERR(FIND(N$4,Stac!$R40))=FALSE,IF(ISERR(FIND(CONCATENATE(N$4,"+"),Stac!$R40))=FALSE,IF(ISERR(FIND(CONCATENATE(N$4,"++"),Stac!$R40))=FALSE,IF(ISERR(FIND(CONCATENATE(N$4,"+++"),Stac!$R40))=FALSE,"+++","++"),"+"),"+")," ")</f>
        <v xml:space="preserve"> </v>
      </c>
      <c r="O35" s="180" t="str">
        <f>IF(ISERR(FIND(O$4,Stac!$R40))=FALSE,IF(ISERR(FIND(CONCATENATE(O$4,"+"),Stac!$R40))=FALSE,IF(ISERR(FIND(CONCATENATE(O$4,"++"),Stac!$R40))=FALSE,IF(ISERR(FIND(CONCATENATE(O$4,"+++"),Stac!$R40))=FALSE,"+++","++"),"+"),"+")," ")</f>
        <v xml:space="preserve"> </v>
      </c>
      <c r="P35" s="180" t="str">
        <f>IF(ISERR(FIND(P$4,Stac!$R40))=FALSE,IF(ISERR(FIND(CONCATENATE(P$4,"+"),Stac!$R40))=FALSE,IF(ISERR(FIND(CONCATENATE(P$4,"++"),Stac!$R40))=FALSE,IF(ISERR(FIND(CONCATENATE(P$4,"+++"),Stac!$R40))=FALSE,"+++","++"),"+"),"+")," ")</f>
        <v xml:space="preserve"> </v>
      </c>
      <c r="Q35" s="180" t="str">
        <f>IF(ISERR(FIND(Q$4,Stac!$R40))=FALSE,IF(ISERR(FIND(CONCATENATE(Q$4,"+"),Stac!$R40))=FALSE,IF(ISERR(FIND(CONCATENATE(Q$4,"++"),Stac!$R40))=FALSE,IF(ISERR(FIND(CONCATENATE(Q$4,"+++"),Stac!$R40))=FALSE,"+++","++"),"+"),"+")," ")</f>
        <v xml:space="preserve"> </v>
      </c>
      <c r="R35" s="180" t="str">
        <f>IF(ISERR(FIND(R$4,Stac!$R40))=FALSE,IF(ISERR(FIND(CONCATENATE(R$4,"+"),Stac!$R40))=FALSE,IF(ISERR(FIND(CONCATENATE(R$4,"++"),Stac!$R40))=FALSE,IF(ISERR(FIND(CONCATENATE(R$4,"+++"),Stac!$R40))=FALSE,"+++","++"),"+"),"+")," ")</f>
        <v xml:space="preserve"> </v>
      </c>
      <c r="S35" s="180" t="str">
        <f>IF(ISERR(FIND(S$4,Stac!$R40))=FALSE,IF(ISERR(FIND(CONCATENATE(S$4,"+"),Stac!$R40))=FALSE,IF(ISERR(FIND(CONCATENATE(S$4,"++"),Stac!$R40))=FALSE,IF(ISERR(FIND(CONCATENATE(S$4,"+++"),Stac!$R40))=FALSE,"+++","++"),"+"),"+")," ")</f>
        <v xml:space="preserve"> </v>
      </c>
      <c r="T35" s="182" t="str">
        <f>Stac!C41</f>
        <v>Semestr 3:</v>
      </c>
      <c r="U35" s="180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5" s="180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5" s="180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5" s="180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5" s="180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5" s="180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5" s="180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5" s="180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5" s="180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5" s="180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5" s="180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35" s="180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5" s="180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5" s="180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5" s="180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35" s="180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5" s="180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5" s="180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5" s="180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5" s="180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5" s="180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5" s="180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5" s="180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5" s="180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5" s="180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5" s="180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5" s="180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5" s="182" t="str">
        <f>Stac!C41</f>
        <v>Semestr 3:</v>
      </c>
      <c r="AW35" s="180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5" s="180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5" s="180" t="str">
        <f>IF(ISERR(FIND(AY$4,Stac!$T41))=FALSE,IF(ISERR(FIND(CONCATENATE(AY$4,"+"),Stac!$T41))=FALSE,IF(ISERR(FIND(CONCATENATE(AY$4,"++"),Stac!$T41))=FALSE,IF(ISERR(FIND(CONCATENATE(AY$4,"+++"),Stac!$T41))=FALSE,"+++","++"),"+")," ")," ")</f>
        <v xml:space="preserve"> </v>
      </c>
      <c r="AZ35" s="180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5" s="180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5" s="180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5" s="180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180"/>
      <c r="BE35" s="180"/>
    </row>
    <row r="36" spans="1:57" hidden="1">
      <c r="A36" s="179" t="str">
        <f>Stac!C42</f>
        <v>Moduł kształcenia</v>
      </c>
      <c r="B36" s="180" t="str">
        <f>IF(ISERR(FIND(B$4,Stac!$R41))=FALSE,IF(ISERR(FIND(CONCATENATE(B$4,"+"),Stac!$R41))=FALSE,IF(ISERR(FIND(CONCATENATE(B$4,"++"),Stac!$R41))=FALSE,IF(ISERR(FIND(CONCATENATE(B$4,"+++"),Stac!$R41))=FALSE,"+++","++"),"+"),"+")," ")</f>
        <v xml:space="preserve"> </v>
      </c>
      <c r="C36" s="180" t="str">
        <f>IF(ISERR(FIND(C$4,Stac!$R41))=FALSE,IF(ISERR(FIND(CONCATENATE(C$4,"+"),Stac!$R41))=FALSE,IF(ISERR(FIND(CONCATENATE(C$4,"++"),Stac!$R41))=FALSE,IF(ISERR(FIND(CONCATENATE(C$4,"+++"),Stac!$R41))=FALSE,"+++","++"),"+"),"+")," ")</f>
        <v xml:space="preserve"> </v>
      </c>
      <c r="D36" s="180" t="str">
        <f>IF(ISERR(FIND(D$4,Stac!$R41))=FALSE,IF(ISERR(FIND(CONCATENATE(D$4,"+"),Stac!$R41))=FALSE,IF(ISERR(FIND(CONCATENATE(D$4,"++"),Stac!$R41))=FALSE,IF(ISERR(FIND(CONCATENATE(D$4,"+++"),Stac!$R41))=FALSE,"+++","++"),"+"),"+")," ")</f>
        <v xml:space="preserve"> </v>
      </c>
      <c r="E36" s="180" t="str">
        <f>IF(ISERR(FIND(E$4,Stac!$R41))=FALSE,IF(ISERR(FIND(CONCATENATE(E$4,"+"),Stac!$R41))=FALSE,IF(ISERR(FIND(CONCATENATE(E$4,"++"),Stac!$R41))=FALSE,IF(ISERR(FIND(CONCATENATE(E$4,"+++"),Stac!$R41))=FALSE,"+++","++"),"+"),"+")," ")</f>
        <v xml:space="preserve"> </v>
      </c>
      <c r="F36" s="180" t="str">
        <f>IF(ISERR(FIND(F$4,Stac!$R41))=FALSE,IF(ISERR(FIND(CONCATENATE(F$4,"+"),Stac!$R41))=FALSE,IF(ISERR(FIND(CONCATENATE(F$4,"++"),Stac!$R41))=FALSE,IF(ISERR(FIND(CONCATENATE(F$4,"+++"),Stac!$R41))=FALSE,"+++","++"),"+"),"+")," ")</f>
        <v xml:space="preserve"> </v>
      </c>
      <c r="G36" s="180" t="str">
        <f>IF(ISERR(FIND(G$4,Stac!$R41))=FALSE,IF(ISERR(FIND(CONCATENATE(G$4,"+"),Stac!$R41))=FALSE,IF(ISERR(FIND(CONCATENATE(G$4,"++"),Stac!$R41))=FALSE,IF(ISERR(FIND(CONCATENATE(G$4,"+++"),Stac!$R41))=FALSE,"+++","++"),"+"),"+")," ")</f>
        <v xml:space="preserve"> </v>
      </c>
      <c r="H36" s="180" t="str">
        <f>IF(ISERR(FIND(H$4,Stac!$R41))=FALSE,IF(ISERR(FIND(CONCATENATE(H$4,"+"),Stac!$R41))=FALSE,IF(ISERR(FIND(CONCATENATE(H$4,"++"),Stac!$R41))=FALSE,IF(ISERR(FIND(CONCATENATE(H$4,"+++"),Stac!$R41))=FALSE,"+++","++"),"+"),"+")," ")</f>
        <v xml:space="preserve"> </v>
      </c>
      <c r="I36" s="180" t="str">
        <f>IF(ISERR(FIND(I$4,Stac!$R41))=FALSE,IF(ISERR(FIND(CONCATENATE(I$4,"+"),Stac!$R41))=FALSE,IF(ISERR(FIND(CONCATENATE(I$4,"++"),Stac!$R41))=FALSE,IF(ISERR(FIND(CONCATENATE(I$4,"+++"),Stac!$R41))=FALSE,"+++","++"),"+"),"+")," ")</f>
        <v xml:space="preserve"> </v>
      </c>
      <c r="J36" s="180" t="str">
        <f>IF(ISERR(FIND(J$4,Stac!$R41))=FALSE,IF(ISERR(FIND(CONCATENATE(J$4,"+"),Stac!$R41))=FALSE,IF(ISERR(FIND(CONCATENATE(J$4,"++"),Stac!$R41))=FALSE,IF(ISERR(FIND(CONCATENATE(J$4,"+++"),Stac!$R41))=FALSE,"+++","++"),"+"),"+")," ")</f>
        <v xml:space="preserve"> </v>
      </c>
      <c r="K36" s="180" t="str">
        <f>IF(ISERR(FIND(K$4,Stac!$R41))=FALSE,IF(ISERR(FIND(CONCATENATE(K$4,"+"),Stac!$R41))=FALSE,IF(ISERR(FIND(CONCATENATE(K$4,"++"),Stac!$R41))=FALSE,IF(ISERR(FIND(CONCATENATE(K$4,"+++"),Stac!$R41))=FALSE,"+++","++"),"+"),"+")," ")</f>
        <v xml:space="preserve"> </v>
      </c>
      <c r="L36" s="180" t="str">
        <f>IF(ISERR(FIND(L$4,Stac!$R41))=FALSE,IF(ISERR(FIND(CONCATENATE(L$4,"+"),Stac!$R41))=FALSE,IF(ISERR(FIND(CONCATENATE(L$4,"++"),Stac!$R41))=FALSE,IF(ISERR(FIND(CONCATENATE(L$4,"+++"),Stac!$R41))=FALSE,"+++","++"),"+"),"+")," ")</f>
        <v xml:space="preserve"> </v>
      </c>
      <c r="M36" s="180" t="str">
        <f>IF(ISERR(FIND(M$4,Stac!$R41))=FALSE,IF(ISERR(FIND(CONCATENATE(M$4,"+"),Stac!$R41))=FALSE,IF(ISERR(FIND(CONCATENATE(M$4,"++"),Stac!$R41))=FALSE,IF(ISERR(FIND(CONCATENATE(M$4,"+++"),Stac!$R41))=FALSE,"+++","++"),"+"),"+")," ")</f>
        <v xml:space="preserve"> </v>
      </c>
      <c r="N36" s="180" t="str">
        <f>IF(ISERR(FIND(N$4,Stac!$R41))=FALSE,IF(ISERR(FIND(CONCATENATE(N$4,"+"),Stac!$R41))=FALSE,IF(ISERR(FIND(CONCATENATE(N$4,"++"),Stac!$R41))=FALSE,IF(ISERR(FIND(CONCATENATE(N$4,"+++"),Stac!$R41))=FALSE,"+++","++"),"+"),"+")," ")</f>
        <v xml:space="preserve"> </v>
      </c>
      <c r="O36" s="180" t="str">
        <f>IF(ISERR(FIND(O$4,Stac!$R41))=FALSE,IF(ISERR(FIND(CONCATENATE(O$4,"+"),Stac!$R41))=FALSE,IF(ISERR(FIND(CONCATENATE(O$4,"++"),Stac!$R41))=FALSE,IF(ISERR(FIND(CONCATENATE(O$4,"+++"),Stac!$R41))=FALSE,"+++","++"),"+"),"+")," ")</f>
        <v xml:space="preserve"> </v>
      </c>
      <c r="P36" s="180" t="str">
        <f>IF(ISERR(FIND(P$4,Stac!$R41))=FALSE,IF(ISERR(FIND(CONCATENATE(P$4,"+"),Stac!$R41))=FALSE,IF(ISERR(FIND(CONCATENATE(P$4,"++"),Stac!$R41))=FALSE,IF(ISERR(FIND(CONCATENATE(P$4,"+++"),Stac!$R41))=FALSE,"+++","++"),"+"),"+")," ")</f>
        <v xml:space="preserve"> </v>
      </c>
      <c r="Q36" s="180" t="str">
        <f>IF(ISERR(FIND(Q$4,Stac!$R41))=FALSE,IF(ISERR(FIND(CONCATENATE(Q$4,"+"),Stac!$R41))=FALSE,IF(ISERR(FIND(CONCATENATE(Q$4,"++"),Stac!$R41))=FALSE,IF(ISERR(FIND(CONCATENATE(Q$4,"+++"),Stac!$R41))=FALSE,"+++","++"),"+"),"+")," ")</f>
        <v xml:space="preserve"> </v>
      </c>
      <c r="R36" s="180" t="str">
        <f>IF(ISERR(FIND(R$4,Stac!$R41))=FALSE,IF(ISERR(FIND(CONCATENATE(R$4,"+"),Stac!$R41))=FALSE,IF(ISERR(FIND(CONCATENATE(R$4,"++"),Stac!$R41))=FALSE,IF(ISERR(FIND(CONCATENATE(R$4,"+++"),Stac!$R41))=FALSE,"+++","++"),"+"),"+")," ")</f>
        <v xml:space="preserve"> </v>
      </c>
      <c r="S36" s="180" t="str">
        <f>IF(ISERR(FIND(S$4,Stac!$R41))=FALSE,IF(ISERR(FIND(CONCATENATE(S$4,"+"),Stac!$R41))=FALSE,IF(ISERR(FIND(CONCATENATE(S$4,"++"),Stac!$R41))=FALSE,IF(ISERR(FIND(CONCATENATE(S$4,"+++"),Stac!$R41))=FALSE,"+++","++"),"+"),"+")," ")</f>
        <v xml:space="preserve"> </v>
      </c>
      <c r="T36" s="181" t="str">
        <f>Stac!C42</f>
        <v>Moduł kształcenia</v>
      </c>
      <c r="U36" s="180" t="str">
        <f>IF(ISERR(FIND(U$4,Stac!$S42))=FALSE,IF(ISERR(FIND(CONCATENATE(U$4,"+"),Stac!$S42))=FALSE,IF(ISERR(FIND(CONCATENATE(U$4,"++"),Stac!$S42))=FALSE,IF(ISERR(FIND(CONCATENATE(U$4,"+++"),Stac!$S42))=FALSE,"+++","++"),"+"),"-"),"-")</f>
        <v>-</v>
      </c>
      <c r="V36" s="180" t="str">
        <f>IF(ISERR(FIND(V$4,Stac!$S42))=FALSE,IF(ISERR(FIND(CONCATENATE(V$4,"+"),Stac!$S42))=FALSE,IF(ISERR(FIND(CONCATENATE(V$4,"++"),Stac!$S42))=FALSE,IF(ISERR(FIND(CONCATENATE(V$4,"+++"),Stac!$S42))=FALSE,"+++","++"),"+"),"-"),"-")</f>
        <v>-</v>
      </c>
      <c r="W36" s="180" t="str">
        <f>IF(ISERR(FIND(W$4,Stac!$S42))=FALSE,IF(ISERR(FIND(CONCATENATE(W$4,"+"),Stac!$S42))=FALSE,IF(ISERR(FIND(CONCATENATE(W$4,"++"),Stac!$S42))=FALSE,IF(ISERR(FIND(CONCATENATE(W$4,"+++"),Stac!$S42))=FALSE,"+++","++"),"+"),"-"),"-")</f>
        <v>-</v>
      </c>
      <c r="X36" s="180" t="str">
        <f>IF(ISERR(FIND(X$4,Stac!$S42))=FALSE,IF(ISERR(FIND(CONCATENATE(X$4,"+"),Stac!$S42))=FALSE,IF(ISERR(FIND(CONCATENATE(X$4,"++"),Stac!$S42))=FALSE,IF(ISERR(FIND(CONCATENATE(X$4,"+++"),Stac!$S42))=FALSE,"+++","++"),"+"),"-"),"-")</f>
        <v>-</v>
      </c>
      <c r="Y36" s="180" t="str">
        <f>IF(ISERR(FIND(Y$4,Stac!$S42))=FALSE,IF(ISERR(FIND(CONCATENATE(Y$4,"+"),Stac!$S42))=FALSE,IF(ISERR(FIND(CONCATENATE(Y$4,"++"),Stac!$S42))=FALSE,IF(ISERR(FIND(CONCATENATE(Y$4,"+++"),Stac!$S42))=FALSE,"+++","++"),"+"),"-"),"-")</f>
        <v>-</v>
      </c>
      <c r="Z36" s="180" t="str">
        <f>IF(ISERR(FIND(Z$4,Stac!$S42))=FALSE,IF(ISERR(FIND(CONCATENATE(Z$4,"+"),Stac!$S42))=FALSE,IF(ISERR(FIND(CONCATENATE(Z$4,"++"),Stac!$S42))=FALSE,IF(ISERR(FIND(CONCATENATE(Z$4,"+++"),Stac!$S42))=FALSE,"+++","++"),"+"),"-"),"-")</f>
        <v>-</v>
      </c>
      <c r="AA36" s="180" t="str">
        <f>IF(ISERR(FIND(AA$4,Stac!$S42))=FALSE,IF(ISERR(FIND(CONCATENATE(AA$4,"+"),Stac!$S42))=FALSE,IF(ISERR(FIND(CONCATENATE(AA$4,"++"),Stac!$S42))=FALSE,IF(ISERR(FIND(CONCATENATE(AA$4,"+++"),Stac!$S42))=FALSE,"+++","++"),"+"),"-"),"-")</f>
        <v>-</v>
      </c>
      <c r="AB36" s="180" t="str">
        <f>IF(ISERR(FIND(AB$4,Stac!$S42))=FALSE,IF(ISERR(FIND(CONCATENATE(AB$4,"+"),Stac!$S42))=FALSE,IF(ISERR(FIND(CONCATENATE(AB$4,"++"),Stac!$S42))=FALSE,IF(ISERR(FIND(CONCATENATE(AB$4,"+++"),Stac!$S42))=FALSE,"+++","++"),"+"),"-"),"-")</f>
        <v>-</v>
      </c>
      <c r="AC36" s="180" t="str">
        <f>IF(ISERR(FIND(AC$4,Stac!$S42))=FALSE,IF(ISERR(FIND(CONCATENATE(AC$4,"+"),Stac!$S42))=FALSE,IF(ISERR(FIND(CONCATENATE(AC$4,"++"),Stac!$S42))=FALSE,IF(ISERR(FIND(CONCATENATE(AC$4,"+++"),Stac!$S42))=FALSE,"+++","++"),"+"),"-"),"-")</f>
        <v>-</v>
      </c>
      <c r="AD36" s="180" t="str">
        <f>IF(ISERR(FIND(AD$4,Stac!$S42))=FALSE,IF(ISERR(FIND(CONCATENATE(AD$4,"+"),Stac!$S42))=FALSE,IF(ISERR(FIND(CONCATENATE(AD$4,"++"),Stac!$S42))=FALSE,IF(ISERR(FIND(CONCATENATE(AD$4,"+++"),Stac!$S42))=FALSE,"+++","++"),"+"),"-"),"-")</f>
        <v>-</v>
      </c>
      <c r="AE36" s="180" t="str">
        <f>IF(ISERR(FIND(AE$4,Stac!$S42))=FALSE,IF(ISERR(FIND(CONCATENATE(AE$4,"+"),Stac!$S42))=FALSE,IF(ISERR(FIND(CONCATENATE(AE$4,"++"),Stac!$S42))=FALSE,IF(ISERR(FIND(CONCATENATE(AE$4,"+++"),Stac!$S42))=FALSE,"+++","++"),"+"),"-"),"-")</f>
        <v>-</v>
      </c>
      <c r="AF36" s="180" t="str">
        <f>IF(ISERR(FIND(AF$4,Stac!$S42))=FALSE,IF(ISERR(FIND(CONCATENATE(AF$4,"+"),Stac!$S42))=FALSE,IF(ISERR(FIND(CONCATENATE(AF$4,"++"),Stac!$S42))=FALSE,IF(ISERR(FIND(CONCATENATE(AF$4,"+++"),Stac!$S42))=FALSE,"+++","++"),"+"),"-"),"-")</f>
        <v>-</v>
      </c>
      <c r="AG36" s="180" t="str">
        <f>IF(ISERR(FIND(AG$4,Stac!$S42))=FALSE,IF(ISERR(FIND(CONCATENATE(AG$4,"+"),Stac!$S42))=FALSE,IF(ISERR(FIND(CONCATENATE(AG$4,"++"),Stac!$S42))=FALSE,IF(ISERR(FIND(CONCATENATE(AG$4,"+++"),Stac!$S42))=FALSE,"+++","++"),"+"),"-"),"-")</f>
        <v>-</v>
      </c>
      <c r="AH36" s="180" t="str">
        <f>IF(ISERR(FIND(AH$4,Stac!$S42))=FALSE,IF(ISERR(FIND(CONCATENATE(AH$4,"+"),Stac!$S42))=FALSE,IF(ISERR(FIND(CONCATENATE(AH$4,"++"),Stac!$S42))=FALSE,IF(ISERR(FIND(CONCATENATE(AH$4,"+++"),Stac!$S42))=FALSE,"+++","++"),"+"),"-"),"-")</f>
        <v>-</v>
      </c>
      <c r="AI36" s="180" t="str">
        <f>IF(ISERR(FIND(AI$4,Stac!$S42))=FALSE,IF(ISERR(FIND(CONCATENATE(AI$4,"+"),Stac!$S42))=FALSE,IF(ISERR(FIND(CONCATENATE(AI$4,"++"),Stac!$S42))=FALSE,IF(ISERR(FIND(CONCATENATE(AI$4,"+++"),Stac!$S42))=FALSE,"+++","++"),"+"),"-"),"-")</f>
        <v>-</v>
      </c>
      <c r="AJ36" s="180" t="str">
        <f>IF(ISERR(FIND(AJ$4,Stac!$S42))=FALSE,IF(ISERR(FIND(CONCATENATE(AJ$4,"+"),Stac!$S42))=FALSE,IF(ISERR(FIND(CONCATENATE(AJ$4,"++"),Stac!$S42))=FALSE,IF(ISERR(FIND(CONCATENATE(AJ$4,"+++"),Stac!$S42))=FALSE,"+++","++"),"+"),"-"),"-")</f>
        <v>-</v>
      </c>
      <c r="AK36" s="180" t="str">
        <f>IF(ISERR(FIND(AK$4,Stac!$S42))=FALSE,IF(ISERR(FIND(CONCATENATE(AK$4,"+"),Stac!$S42))=FALSE,IF(ISERR(FIND(CONCATENATE(AK$4,"++"),Stac!$S42))=FALSE,IF(ISERR(FIND(CONCATENATE(AK$4,"+++"),Stac!$S42))=FALSE,"+++","++"),"+"),"-"),"-")</f>
        <v>-</v>
      </c>
      <c r="AL36" s="180" t="str">
        <f>IF(ISERR(FIND(AL$4,Stac!$S42))=FALSE,IF(ISERR(FIND(CONCATENATE(AL$4,"+"),Stac!$S42))=FALSE,IF(ISERR(FIND(CONCATENATE(AL$4,"++"),Stac!$S42))=FALSE,IF(ISERR(FIND(CONCATENATE(AL$4,"+++"),Stac!$S42))=FALSE,"+++","++"),"+"),"-"),"-")</f>
        <v>-</v>
      </c>
      <c r="AM36" s="180" t="str">
        <f>IF(ISERR(FIND(AM$4,Stac!$S42))=FALSE,IF(ISERR(FIND(CONCATENATE(AM$4,"+"),Stac!$S42))=FALSE,IF(ISERR(FIND(CONCATENATE(AM$4,"++"),Stac!$S42))=FALSE,IF(ISERR(FIND(CONCATENATE(AM$4,"+++"),Stac!$S42))=FALSE,"+++","++"),"+"),"-"),"-")</f>
        <v>-</v>
      </c>
      <c r="AN36" s="180" t="str">
        <f>IF(ISERR(FIND(AN$4,Stac!$S42))=FALSE,IF(ISERR(FIND(CONCATENATE(AN$4,"+"),Stac!$S42))=FALSE,IF(ISERR(FIND(CONCATENATE(AN$4,"++"),Stac!$S42))=FALSE,IF(ISERR(FIND(CONCATENATE(AN$4,"+++"),Stac!$S42))=FALSE,"+++","++"),"+"),"-"),"-")</f>
        <v>-</v>
      </c>
      <c r="AO36" s="180" t="str">
        <f>IF(ISERR(FIND(AO$4,Stac!$S42))=FALSE,IF(ISERR(FIND(CONCATENATE(AO$4,"+"),Stac!$S42))=FALSE,IF(ISERR(FIND(CONCATENATE(AO$4,"++"),Stac!$S42))=FALSE,IF(ISERR(FIND(CONCATENATE(AO$4,"+++"),Stac!$S42))=FALSE,"+++","++"),"+"),"-"),"-")</f>
        <v>-</v>
      </c>
      <c r="AP36" s="180" t="str">
        <f>IF(ISERR(FIND(AP$4,Stac!$S42))=FALSE,IF(ISERR(FIND(CONCATENATE(AP$4,"+"),Stac!$S42))=FALSE,IF(ISERR(FIND(CONCATENATE(AP$4,"++"),Stac!$S42))=FALSE,IF(ISERR(FIND(CONCATENATE(AP$4,"+++"),Stac!$S42))=FALSE,"+++","++"),"+"),"-"),"-")</f>
        <v>-</v>
      </c>
      <c r="AQ36" s="180" t="str">
        <f>IF(ISERR(FIND(AQ$4,Stac!$S42))=FALSE,IF(ISERR(FIND(CONCATENATE(AQ$4,"+"),Stac!$S42))=FALSE,IF(ISERR(FIND(CONCATENATE(AQ$4,"++"),Stac!$S42))=FALSE,IF(ISERR(FIND(CONCATENATE(AQ$4,"+++"),Stac!$S42))=FALSE,"+++","++"),"+"),"-"),"-")</f>
        <v>-</v>
      </c>
      <c r="AR36" s="180"/>
      <c r="AS36" s="180"/>
      <c r="AT36" s="180"/>
      <c r="AU36" s="180"/>
      <c r="AV36" s="181" t="str">
        <f>Stac!C42</f>
        <v>Moduł kształcenia</v>
      </c>
      <c r="AW36" s="180" t="str">
        <f>IF(ISERR(FIND(AW$4,Stac!$T42))=FALSE,IF(ISERR(FIND(CONCATENATE(AW$4,"+"),Stac!$T42))=FALSE,IF(ISERR(FIND(CONCATENATE(AW$4,"++"),Stac!$T42))=FALSE,IF(ISERR(FIND(CONCATENATE(AW$4,"+++"),Stac!$T42))=FALSE,"+++","++"),"+"),"-"),"-")</f>
        <v>-</v>
      </c>
      <c r="AX36" s="180" t="str">
        <f>IF(ISERR(FIND(AX$4,Stac!$T42))=FALSE,IF(ISERR(FIND(CONCATENATE(AX$4,"+"),Stac!$T42))=FALSE,IF(ISERR(FIND(CONCATENATE(AX$4,"++"),Stac!$T42))=FALSE,IF(ISERR(FIND(CONCATENATE(AX$4,"+++"),Stac!$T42))=FALSE,"+++","++"),"+"),"-"),"-")</f>
        <v>-</v>
      </c>
      <c r="AY36" s="180" t="str">
        <f>IF(ISERR(FIND(AY$4,Stac!$T42))=FALSE,IF(ISERR(FIND(CONCATENATE(AY$4,"+"),Stac!$T42))=FALSE,IF(ISERR(FIND(CONCATENATE(AY$4,"++"),Stac!$T42))=FALSE,IF(ISERR(FIND(CONCATENATE(AY$4,"+++"),Stac!$T42))=FALSE,"+++","++"),"+"),"-"),"-")</f>
        <v>-</v>
      </c>
      <c r="AZ36" s="180" t="str">
        <f>IF(ISERR(FIND(AZ$4,Stac!$T42))=FALSE,IF(ISERR(FIND(CONCATENATE(AZ$4,"+"),Stac!$T42))=FALSE,IF(ISERR(FIND(CONCATENATE(AZ$4,"++"),Stac!$T42))=FALSE,IF(ISERR(FIND(CONCATENATE(AZ$4,"+++"),Stac!$T42))=FALSE,"+++","++"),"+"),"-"),"-")</f>
        <v>-</v>
      </c>
      <c r="BA36" s="180" t="str">
        <f>IF(ISERR(FIND(BA$4,Stac!$T42))=FALSE,IF(ISERR(FIND(CONCATENATE(BA$4,"+"),Stac!$T42))=FALSE,IF(ISERR(FIND(CONCATENATE(BA$4,"++"),Stac!$T42))=FALSE,IF(ISERR(FIND(CONCATENATE(BA$4,"+++"),Stac!$T42))=FALSE,"+++","++"),"+"),"-"),"-")</f>
        <v>-</v>
      </c>
      <c r="BB36" s="180" t="str">
        <f>IF(ISERR(FIND(BB$4,Stac!$T42))=FALSE,IF(ISERR(FIND(CONCATENATE(BB$4,"+"),Stac!$T42))=FALSE,IF(ISERR(FIND(CONCATENATE(BB$4,"++"),Stac!$T42))=FALSE,IF(ISERR(FIND(CONCATENATE(BB$4,"+++"),Stac!$T42))=FALSE,"+++","++"),"+"),"-"),"-")</f>
        <v>-</v>
      </c>
      <c r="BC36" s="180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180"/>
      <c r="BE36" s="180"/>
    </row>
    <row r="37" spans="1:57" ht="38.25">
      <c r="A37" s="179" t="str">
        <f>Stac!C43</f>
        <v>Przedmiot obieralny 2: Systemy wieloagentowe w automatyce / Systemy teleoperacyjne</v>
      </c>
      <c r="B37" s="180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37" s="180" t="str">
        <f>IF(ISERR(FIND(C$4,Stac!$R43))=FALSE,IF(ISERR(FIND(CONCATENATE(C$4,"+"),Stac!$R43))=FALSE,IF(ISERR(FIND(CONCATENATE(C$4,"++"),Stac!$R43))=FALSE,IF(ISERR(FIND(CONCATENATE(C$4,"+++"),Stac!$R43))=FALSE,"+++","++"),"+")," ")," ")</f>
        <v xml:space="preserve"> </v>
      </c>
      <c r="D37" s="180" t="str">
        <f>IF(ISERR(FIND(D$4,Stac!$R43))=FALSE,IF(ISERR(FIND(CONCATENATE(D$4,"+"),Stac!$R43))=FALSE,IF(ISERR(FIND(CONCATENATE(D$4,"++"),Stac!$R43))=FALSE,IF(ISERR(FIND(CONCATENATE(D$4,"+++"),Stac!$R43))=FALSE,"+++","++"),"+")," ")," ")</f>
        <v>+</v>
      </c>
      <c r="E37" s="180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37" s="180" t="str">
        <f>IF(ISERR(FIND(F$4,Stac!$R43))=FALSE,IF(ISERR(FIND(CONCATENATE(F$4,"+"),Stac!$R43))=FALSE,IF(ISERR(FIND(CONCATENATE(F$4,"++"),Stac!$R43))=FALSE,IF(ISERR(FIND(CONCATENATE(F$4,"+++"),Stac!$R43))=FALSE,"+++","++"),"+")," ")," ")</f>
        <v>+</v>
      </c>
      <c r="G37" s="180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37" s="180" t="str">
        <f>IF(ISERR(FIND(H$4,Stac!$R43))=FALSE,IF(ISERR(FIND(CONCATENATE(H$4,"+"),Stac!$R43))=FALSE,IF(ISERR(FIND(CONCATENATE(H$4,"++"),Stac!$R43))=FALSE,IF(ISERR(FIND(CONCATENATE(H$4,"+++"),Stac!$R43))=FALSE,"+++","++"),"+")," ")," ")</f>
        <v>+</v>
      </c>
      <c r="I37" s="180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37" s="180" t="str">
        <f>IF(ISERR(FIND(J$4,Stac!$R43))=FALSE,IF(ISERR(FIND(CONCATENATE(J$4,"+"),Stac!$R43))=FALSE,IF(ISERR(FIND(CONCATENATE(J$4,"++"),Stac!$R43))=FALSE,IF(ISERR(FIND(CONCATENATE(J$4,"+++"),Stac!$R43))=FALSE,"+++","++"),"+")," ")," ")</f>
        <v xml:space="preserve"> </v>
      </c>
      <c r="K37" s="180" t="str">
        <f>IF(ISERR(FIND(K$4,Stac!$R43))=FALSE,IF(ISERR(FIND(CONCATENATE(K$4,"+"),Stac!$R43))=FALSE,IF(ISERR(FIND(CONCATENATE(K$4,"++"),Stac!$R43))=FALSE,IF(ISERR(FIND(CONCATENATE(K$4,"+++"),Stac!$R43))=FALSE,"+++","++"),"+")," ")," ")</f>
        <v>++</v>
      </c>
      <c r="L37" s="180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37" s="180" t="str">
        <f>IF(ISERR(FIND(M$4,Stac!$R43))=FALSE,IF(ISERR(FIND(CONCATENATE(M$4,"+"),Stac!$R43))=FALSE,IF(ISERR(FIND(CONCATENATE(M$4,"++"),Stac!$R43))=FALSE,IF(ISERR(FIND(CONCATENATE(M$4,"+++"),Stac!$R43))=FALSE,"+++","++"),"+")," ")," ")</f>
        <v xml:space="preserve"> </v>
      </c>
      <c r="N37" s="180" t="str">
        <f>IF(ISERR(FIND(N$4,Stac!$R43))=FALSE,IF(ISERR(FIND(CONCATENATE(N$4,"+"),Stac!$R43))=FALSE,IF(ISERR(FIND(CONCATENATE(N$4,"++"),Stac!$R43))=FALSE,IF(ISERR(FIND(CONCATENATE(N$4,"+++"),Stac!$R43))=FALSE,"+++","++"),"+")," ")," ")</f>
        <v xml:space="preserve"> </v>
      </c>
      <c r="O37" s="180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37" s="180" t="str">
        <f>IF(ISERR(FIND(P$4,Stac!$R43))=FALSE,IF(ISERR(FIND(CONCATENATE(P$4,"+"),Stac!$R43))=FALSE,IF(ISERR(FIND(CONCATENATE(P$4,"++"),Stac!$R43))=FALSE,IF(ISERR(FIND(CONCATENATE(P$4,"+++"),Stac!$R43))=FALSE,"+++","++"),"+")," ")," ")</f>
        <v xml:space="preserve"> </v>
      </c>
      <c r="Q37" s="180" t="str">
        <f>IF(ISERR(FIND(Q$4,Stac!$R43))=FALSE,IF(ISERR(FIND(CONCATENATE(Q$4,"+"),Stac!$R43))=FALSE,IF(ISERR(FIND(CONCATENATE(Q$4,"++"),Stac!$R43))=FALSE,IF(ISERR(FIND(CONCATENATE(Q$4,"+++"),Stac!$R43))=FALSE,"+++","++"),"+")," ")," ")</f>
        <v xml:space="preserve"> </v>
      </c>
      <c r="R37" s="180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37" s="180" t="str">
        <f>IF(ISERR(FIND(S$4,Stac!$R43))=FALSE,IF(ISERR(FIND(CONCATENATE(S$4,"+"),Stac!$R43))=FALSE,IF(ISERR(FIND(CONCATENATE(S$4,"++"),Stac!$R43))=FALSE,IF(ISERR(FIND(CONCATENATE(S$4,"+++"),Stac!$R43))=FALSE,"+++","++"),"+")," ")," ")</f>
        <v xml:space="preserve"> </v>
      </c>
      <c r="T37" s="181" t="str">
        <f>Stac!C43</f>
        <v>Przedmiot obieralny 2: Systemy wieloagentowe w automatyce / Systemy teleoperacyjne</v>
      </c>
      <c r="U37" s="180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7" s="180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7" s="180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7" s="180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7" s="180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7" s="180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7" s="180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7" s="180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7" s="180" t="str">
        <f>IF(ISERR(FIND(AC$4,Stac!$S43))=FALSE,IF(ISERR(FIND(CONCATENATE(AC$4,"+"),Stac!$S43))=FALSE,IF(ISERR(FIND(CONCATENATE(AC$4,"++"),Stac!$S43))=FALSE,IF(ISERR(FIND(CONCATENATE(AC$4,"+++"),Stac!$S43))=FALSE,"+++","++"),"+")," ")," ")</f>
        <v>++</v>
      </c>
      <c r="AD37" s="180" t="str">
        <f>IF(ISERR(FIND(AD$4,Stac!$S43))=FALSE,IF(ISERR(FIND(CONCATENATE(AD$4,"+"),Stac!$S43))=FALSE,IF(ISERR(FIND(CONCATENATE(AD$4,"++"),Stac!$S43))=FALSE,IF(ISERR(FIND(CONCATENATE(AD$4,"+++"),Stac!$S43))=FALSE,"+++","++"),"+")," ")," ")</f>
        <v>++</v>
      </c>
      <c r="AE37" s="180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7" s="180" t="str">
        <f>IF(ISERR(FIND(AF$4,Stac!$S43))=FALSE,IF(ISERR(FIND(CONCATENATE(AF$4,"+"),Stac!$S43))=FALSE,IF(ISERR(FIND(CONCATENATE(AF$4,"++"),Stac!$S43))=FALSE,IF(ISERR(FIND(CONCATENATE(AF$4,"+++"),Stac!$S43))=FALSE,"+++","++"),"+")," ")," ")</f>
        <v>+</v>
      </c>
      <c r="AG37" s="180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7" s="180" t="str">
        <f>IF(ISERR(FIND(AH$4,Stac!$S43))=FALSE,IF(ISERR(FIND(CONCATENATE(AH$4,"+"),Stac!$S43))=FALSE,IF(ISERR(FIND(CONCATENATE(AH$4,"++"),Stac!$S43))=FALSE,IF(ISERR(FIND(CONCATENATE(AH$4,"+++"),Stac!$S43))=FALSE,"+++","++"),"+")," ")," ")</f>
        <v>++</v>
      </c>
      <c r="AI37" s="180" t="str">
        <f>IF(ISERR(FIND(AI$4,Stac!$S43))=FALSE,IF(ISERR(FIND(CONCATENATE(AI$4,"+"),Stac!$S43))=FALSE,IF(ISERR(FIND(CONCATENATE(AI$4,"++"),Stac!$S43))=FALSE,IF(ISERR(FIND(CONCATENATE(AI$4,"+++"),Stac!$S43))=FALSE,"+++","++"),"+")," ")," ")</f>
        <v xml:space="preserve"> </v>
      </c>
      <c r="AJ37" s="180" t="str">
        <f>IF(ISERR(FIND(AJ$4,Stac!$S43))=FALSE,IF(ISERR(FIND(CONCATENATE(AJ$4,"+"),Stac!$S43))=FALSE,IF(ISERR(FIND(CONCATENATE(AJ$4,"++"),Stac!$S43))=FALSE,IF(ISERR(FIND(CONCATENATE(AJ$4,"+++"),Stac!$S43))=FALSE,"+++","++"),"+")," ")," ")</f>
        <v>+</v>
      </c>
      <c r="AK37" s="180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7" s="180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7" s="180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7" s="180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7" s="180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7" s="180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37" s="180" t="str">
        <f>IF(ISERR(FIND(AQ$4,Stac!$S43))=FALSE,IF(ISERR(FIND(CONCATENATE(AQ$4,"+"),Stac!$S43))=FALSE,IF(ISERR(FIND(CONCATENATE(AQ$4,"++"),Stac!$S43))=FALSE,IF(ISERR(FIND(CONCATENATE(AQ$4,"+++"),Stac!$S43))=FALSE,"+++","++"),"+")," ")," ")</f>
        <v>++</v>
      </c>
      <c r="AR37" s="180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7" s="180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7" s="180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7" s="180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7" s="181" t="str">
        <f>Stac!C43</f>
        <v>Przedmiot obieralny 2: Systemy wieloagentowe w automatyce / Systemy teleoperacyjne</v>
      </c>
      <c r="AW37" s="180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7" s="180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7" s="180" t="str">
        <f>IF(ISERR(FIND(AY$4,Stac!$T43))=FALSE,IF(ISERR(FIND(CONCATENATE(AY$4,"+"),Stac!$T43))=FALSE,IF(ISERR(FIND(CONCATENATE(AY$4,"++"),Stac!$T43))=FALSE,IF(ISERR(FIND(CONCATENATE(AY$4,"+++"),Stac!$T43))=FALSE,"+++","++"),"+")," ")," ")</f>
        <v>++</v>
      </c>
      <c r="AZ37" s="180" t="str">
        <f>IF(ISERR(FIND(AZ$4,Stac!$T43))=FALSE,IF(ISERR(FIND(CONCATENATE(AZ$4,"+"),Stac!$T43))=FALSE,IF(ISERR(FIND(CONCATENATE(AZ$4,"++"),Stac!$T43))=FALSE,IF(ISERR(FIND(CONCATENATE(AZ$4,"+++"),Stac!$T43))=FALSE,"+++","++"),"+")," ")," ")</f>
        <v>++</v>
      </c>
      <c r="BA37" s="180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7" s="180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7" s="180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180" t="str">
        <f>IF(ISERR(FIND(BD$4,Stac!$T43))=0,IF(ISERR(FIND(CONCATENATE(BD$4,"+"),Stac!$T43))=0,IF(ISERR(FIND(CONCATENATE(BD$4,"++"),Stac!$T43))=0,IF(ISERR(FIND(CONCATENATE(BD$4,"+++"),Stac!$T43))=0,"+++","++"),"+"),"-"),"-")</f>
        <v>-</v>
      </c>
      <c r="BE37" s="180" t="str">
        <f>IF(ISERR(FIND(BE$4,Stac!$T43))=0,IF(ISERR(FIND(CONCATENATE(BE$4,"+"),Stac!$T43))=0,IF(ISERR(FIND(CONCATENATE(BE$4,"++"),Stac!$T43))=0,IF(ISERR(FIND(CONCATENATE(BE$4,"+++"),Stac!$T43))=0,"+++","++"),"+"),"-"),"-")</f>
        <v>-</v>
      </c>
    </row>
    <row r="38" spans="1:57">
      <c r="A38" s="179" t="str">
        <f>Stac!C44</f>
        <v>Przemysłowe systemy baz danych</v>
      </c>
      <c r="B38" s="180" t="str">
        <f>IF(ISERR(FIND(B$4,Stac!$R44))=FALSE,IF(ISERR(FIND(CONCATENATE(B$4,"+"),Stac!$R44))=FALSE,IF(ISERR(FIND(CONCATENATE(B$4,"++"),Stac!$R44))=FALSE,IF(ISERR(FIND(CONCATENATE(B$4,"+++"),Stac!$R44))=FALSE,"+++","++"),"+")," ")," ")</f>
        <v xml:space="preserve"> </v>
      </c>
      <c r="C38" s="180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8" s="180" t="str">
        <f>IF(ISERR(FIND(D$4,Stac!$R44))=FALSE,IF(ISERR(FIND(CONCATENATE(D$4,"+"),Stac!$R44))=FALSE,IF(ISERR(FIND(CONCATENATE(D$4,"++"),Stac!$R44))=FALSE,IF(ISERR(FIND(CONCATENATE(D$4,"+++"),Stac!$R44))=FALSE,"+++","++"),"+")," ")," ")</f>
        <v>+</v>
      </c>
      <c r="E38" s="180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8" s="180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8" s="180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8" s="180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8" s="180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8" s="180" t="str">
        <f>IF(ISERR(FIND(J$4,Stac!$R44))=FALSE,IF(ISERR(FIND(CONCATENATE(J$4,"+"),Stac!$R44))=FALSE,IF(ISERR(FIND(CONCATENATE(J$4,"++"),Stac!$R44))=FALSE,IF(ISERR(FIND(CONCATENATE(J$4,"+++"),Stac!$R44))=FALSE,"+++","++"),"+")," ")," ")</f>
        <v xml:space="preserve"> </v>
      </c>
      <c r="K38" s="180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8" s="180" t="str">
        <f>IF(ISERR(FIND(L$4,Stac!$R44))=FALSE,IF(ISERR(FIND(CONCATENATE(L$4,"+"),Stac!$R44))=FALSE,IF(ISERR(FIND(CONCATENATE(L$4,"++"),Stac!$R44))=FALSE,IF(ISERR(FIND(CONCATENATE(L$4,"+++"),Stac!$R44))=FALSE,"+++","++"),"+")," ")," ")</f>
        <v xml:space="preserve"> </v>
      </c>
      <c r="M38" s="180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8" s="180" t="str">
        <f>IF(ISERR(FIND(N$4,Stac!$R44))=FALSE,IF(ISERR(FIND(CONCATENATE(N$4,"+"),Stac!$R44))=FALSE,IF(ISERR(FIND(CONCATENATE(N$4,"++"),Stac!$R44))=FALSE,IF(ISERR(FIND(CONCATENATE(N$4,"+++"),Stac!$R44))=FALSE,"+++","++"),"+")," ")," ")</f>
        <v>+</v>
      </c>
      <c r="O38" s="180" t="str">
        <f>IF(ISERR(FIND(O$4,Stac!$R44))=FALSE,IF(ISERR(FIND(CONCATENATE(O$4,"+"),Stac!$R44))=FALSE,IF(ISERR(FIND(CONCATENATE(O$4,"++"),Stac!$R44))=FALSE,IF(ISERR(FIND(CONCATENATE(O$4,"+++"),Stac!$R44))=FALSE,"+++","++"),"+")," ")," ")</f>
        <v xml:space="preserve"> </v>
      </c>
      <c r="P38" s="180" t="str">
        <f>IF(ISERR(FIND(P$4,Stac!$R44))=FALSE,IF(ISERR(FIND(CONCATENATE(P$4,"+"),Stac!$R44))=FALSE,IF(ISERR(FIND(CONCATENATE(P$4,"++"),Stac!$R44))=FALSE,IF(ISERR(FIND(CONCATENATE(P$4,"+++"),Stac!$R44))=FALSE,"+++","++"),"+")," ")," ")</f>
        <v xml:space="preserve"> </v>
      </c>
      <c r="Q38" s="180" t="str">
        <f>IF(ISERR(FIND(Q$4,Stac!$R44))=FALSE,IF(ISERR(FIND(CONCATENATE(Q$4,"+"),Stac!$R44))=FALSE,IF(ISERR(FIND(CONCATENATE(Q$4,"++"),Stac!$R44))=FALSE,IF(ISERR(FIND(CONCATENATE(Q$4,"+++"),Stac!$R44))=FALSE,"+++","++"),"+")," ")," ")</f>
        <v xml:space="preserve"> </v>
      </c>
      <c r="R38" s="180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8" s="180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8" s="181" t="str">
        <f>Stac!C44</f>
        <v>Przemysłowe systemy baz danych</v>
      </c>
      <c r="U38" s="180" t="str">
        <f>IF(ISERR(FIND(U$4,Stac!$S44))=FALSE,IF(ISERR(FIND(CONCATENATE(U$4,"+"),Stac!$S44))=FALSE,IF(ISERR(FIND(CONCATENATE(U$4,"++"),Stac!$S44))=FALSE,IF(ISERR(FIND(CONCATENATE(U$4,"+++"),Stac!$S44))=FALSE,"+++","++"),"+")," ")," ")</f>
        <v>++</v>
      </c>
      <c r="V38" s="180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8" s="180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8" s="180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8" s="180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8" s="180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8" s="180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38" s="180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8" s="180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38" s="180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8" s="180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8" s="180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8" s="180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8" s="180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8" s="180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8" s="180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8" s="180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8" s="180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38" s="180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8" s="180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8" s="180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8" s="180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8" s="180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8" s="180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38" s="180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8" s="180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8" s="180" t="str">
        <f>IF(ISERR(FIND(AU$4,Stac!$S44))=FALSE,IF(ISERR(FIND(CONCATENATE(AU$4,"+"),Stac!$S44))=FALSE,IF(ISERR(FIND(CONCATENATE(AU$4,"++"),Stac!$S44))=FALSE,IF(ISERR(FIND(CONCATENATE(AU$4,"+++"),Stac!$S44))=FALSE,"+++","++"),"+")," ")," ")</f>
        <v xml:space="preserve"> </v>
      </c>
      <c r="AV38" s="181" t="str">
        <f>Stac!C44</f>
        <v>Przemysłowe systemy baz danych</v>
      </c>
      <c r="AW38" s="180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38" s="180" t="str">
        <f>IF(ISERR(FIND(AX$4,Stac!$T44))=FALSE,IF(ISERR(FIND(CONCATENATE(AX$4,"+"),Stac!$T44))=FALSE,IF(ISERR(FIND(CONCATENATE(AX$4,"++"),Stac!$T44))=FALSE,IF(ISERR(FIND(CONCATENATE(AX$4,"+++"),Stac!$T44))=FALSE,"+++","++"),"+")," ")," ")</f>
        <v>++</v>
      </c>
      <c r="AY38" s="180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38" s="180" t="str">
        <f>IF(ISERR(FIND(AZ$4,Stac!$T44))=FALSE,IF(ISERR(FIND(CONCATENATE(AZ$4,"+"),Stac!$T44))=FALSE,IF(ISERR(FIND(CONCATENATE(AZ$4,"++"),Stac!$T44))=FALSE,IF(ISERR(FIND(CONCATENATE(AZ$4,"+++"),Stac!$T44))=FALSE,"+++","++"),"+")," ")," ")</f>
        <v xml:space="preserve"> </v>
      </c>
      <c r="BA38" s="180" t="str">
        <f>IF(ISERR(FIND(BA$4,Stac!$T44))=FALSE,IF(ISERR(FIND(CONCATENATE(BA$4,"+"),Stac!$T44))=FALSE,IF(ISERR(FIND(CONCATENATE(BA$4,"++"),Stac!$T44))=FALSE,IF(ISERR(FIND(CONCATENATE(BA$4,"+++"),Stac!$T44))=FALSE,"+++","++"),"+")," ")," ")</f>
        <v>++</v>
      </c>
      <c r="BB38" s="180" t="str">
        <f>IF(ISERR(FIND(BB$4,Stac!$T44))=FALSE,IF(ISERR(FIND(CONCATENATE(BB$4,"+"),Stac!$T44))=FALSE,IF(ISERR(FIND(CONCATENATE(BB$4,"++"),Stac!$T44))=FALSE,IF(ISERR(FIND(CONCATENATE(BB$4,"+++"),Stac!$T44))=FALSE,"+++","++"),"+")," ")," ")</f>
        <v xml:space="preserve"> </v>
      </c>
      <c r="BC38" s="180"/>
      <c r="BD38" s="180"/>
      <c r="BE38" s="180"/>
    </row>
    <row r="39" spans="1:57" ht="25.5">
      <c r="A39" s="179" t="str">
        <f>Stac!C45</f>
        <v>Przedmiot obieralny 3: Zastosowania robotyki w medycynie / Bioinżynieria</v>
      </c>
      <c r="B39" s="180" t="str">
        <f>IF(ISERR(FIND(B$4,Stac!$R45))=FALSE,IF(ISERR(FIND(CONCATENATE(B$4,"+"),Stac!$R45))=FALSE,IF(ISERR(FIND(CONCATENATE(B$4,"++"),Stac!$R45))=FALSE,IF(ISERR(FIND(CONCATENATE(B$4,"+++"),Stac!$R45))=FALSE,"+++","++"),"+")," ")," ")</f>
        <v xml:space="preserve"> </v>
      </c>
      <c r="C39" s="180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9" s="180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9" s="180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9" s="180" t="str">
        <f>IF(ISERR(FIND(F$4,Stac!$R45))=FALSE,IF(ISERR(FIND(CONCATENATE(F$4,"+"),Stac!$R45))=FALSE,IF(ISERR(FIND(CONCATENATE(F$4,"++"),Stac!$R45))=FALSE,IF(ISERR(FIND(CONCATENATE(F$4,"+++"),Stac!$R45))=FALSE,"+++","++"),"+")," ")," ")</f>
        <v xml:space="preserve"> </v>
      </c>
      <c r="G39" s="180" t="str">
        <f>IF(ISERR(FIND(G$4,Stac!$R45))=FALSE,IF(ISERR(FIND(CONCATENATE(G$4,"+"),Stac!$R45))=FALSE,IF(ISERR(FIND(CONCATENATE(G$4,"++"),Stac!$R45))=FALSE,IF(ISERR(FIND(CONCATENATE(G$4,"+++"),Stac!$R45))=FALSE,"+++","++"),"+")," ")," ")</f>
        <v>++</v>
      </c>
      <c r="H39" s="180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9" s="180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9" s="180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9" s="180" t="str">
        <f>IF(ISERR(FIND(K$4,Stac!$R45))=FALSE,IF(ISERR(FIND(CONCATENATE(K$4,"+"),Stac!$R45))=FALSE,IF(ISERR(FIND(CONCATENATE(K$4,"++"),Stac!$R45))=FALSE,IF(ISERR(FIND(CONCATENATE(K$4,"+++"),Stac!$R45))=FALSE,"+++","++"),"+")," ")," ")</f>
        <v>+++</v>
      </c>
      <c r="L39" s="180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9" s="180" t="str">
        <f>IF(ISERR(FIND(M$4,Stac!$R45))=FALSE,IF(ISERR(FIND(CONCATENATE(M$4,"+"),Stac!$R45))=FALSE,IF(ISERR(FIND(CONCATENATE(M$4,"++"),Stac!$R45))=FALSE,IF(ISERR(FIND(CONCATENATE(M$4,"+++"),Stac!$R45))=FALSE,"+++","++"),"+")," ")," ")</f>
        <v xml:space="preserve"> </v>
      </c>
      <c r="N39" s="180" t="str">
        <f>IF(ISERR(FIND(N$4,Stac!$R45))=FALSE,IF(ISERR(FIND(CONCATENATE(N$4,"+"),Stac!$R45))=FALSE,IF(ISERR(FIND(CONCATENATE(N$4,"++"),Stac!$R45))=FALSE,IF(ISERR(FIND(CONCATENATE(N$4,"+++"),Stac!$R45))=FALSE,"+++","++"),"+")," ")," ")</f>
        <v xml:space="preserve"> </v>
      </c>
      <c r="O39" s="180" t="str">
        <f>IF(ISERR(FIND(O$4,Stac!$R45))=FALSE,IF(ISERR(FIND(CONCATENATE(O$4,"+"),Stac!$R45))=FALSE,IF(ISERR(FIND(CONCATENATE(O$4,"++"),Stac!$R45))=FALSE,IF(ISERR(FIND(CONCATENATE(O$4,"+++"),Stac!$R45))=FALSE,"+++","++"),"+")," ")," ")</f>
        <v>+</v>
      </c>
      <c r="P39" s="180" t="str">
        <f>IF(ISERR(FIND(P$4,Stac!$R45))=FALSE,IF(ISERR(FIND(CONCATENATE(P$4,"+"),Stac!$R45))=FALSE,IF(ISERR(FIND(CONCATENATE(P$4,"++"),Stac!$R45))=FALSE,IF(ISERR(FIND(CONCATENATE(P$4,"+++"),Stac!$R45))=FALSE,"+++","++"),"+")," ")," ")</f>
        <v xml:space="preserve"> </v>
      </c>
      <c r="Q39" s="180" t="str">
        <f>IF(ISERR(FIND(Q$4,Stac!$R45))=FALSE,IF(ISERR(FIND(CONCATENATE(Q$4,"+"),Stac!$R45))=FALSE,IF(ISERR(FIND(CONCATENATE(Q$4,"++"),Stac!$R45))=FALSE,IF(ISERR(FIND(CONCATENATE(Q$4,"+++"),Stac!$R45))=FALSE,"+++","++"),"+")," ")," ")</f>
        <v xml:space="preserve"> </v>
      </c>
      <c r="R39" s="180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9" s="180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9" s="181" t="str">
        <f>Stac!C45</f>
        <v>Przedmiot obieralny 3: Zastosowania robotyki w medycynie / Bioinżynieria</v>
      </c>
      <c r="U39" s="180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39" s="180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39" s="180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9" s="180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39" s="180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9" s="180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39" s="180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9" s="180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9" s="180" t="str">
        <f>IF(ISERR(FIND(AC$4,Stac!$S45))=FALSE,IF(ISERR(FIND(CONCATENATE(AC$4,"+"),Stac!$S45))=FALSE,IF(ISERR(FIND(CONCATENATE(AC$4,"++"),Stac!$S45))=FALSE,IF(ISERR(FIND(CONCATENATE(AC$4,"+++"),Stac!$S45))=FALSE,"+++","++"),"+")," ")," ")</f>
        <v>++</v>
      </c>
      <c r="AD39" s="180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9" s="180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9" s="180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9" s="180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9" s="180" t="str">
        <f>IF(ISERR(FIND(AH$4,Stac!$S45))=FALSE,IF(ISERR(FIND(CONCATENATE(AH$4,"+"),Stac!$S45))=FALSE,IF(ISERR(FIND(CONCATENATE(AH$4,"++"),Stac!$S45))=FALSE,IF(ISERR(FIND(CONCATENATE(AH$4,"+++"),Stac!$S45))=FALSE,"+++","++"),"+")," ")," ")</f>
        <v>++</v>
      </c>
      <c r="AI39" s="180" t="str">
        <f>IF(ISERR(FIND(AI$4,Stac!$S45))=FALSE,IF(ISERR(FIND(CONCATENATE(AI$4,"+"),Stac!$S45))=FALSE,IF(ISERR(FIND(CONCATENATE(AI$4,"++"),Stac!$S45))=FALSE,IF(ISERR(FIND(CONCATENATE(AI$4,"+++"),Stac!$S45))=FALSE,"+++","++"),"+")," ")," ")</f>
        <v xml:space="preserve"> </v>
      </c>
      <c r="AJ39" s="180" t="str">
        <f>IF(ISERR(FIND(AJ$4,Stac!$S45))=FALSE,IF(ISERR(FIND(CONCATENATE(AJ$4,"+"),Stac!$S45))=FALSE,IF(ISERR(FIND(CONCATENATE(AJ$4,"++"),Stac!$S45))=FALSE,IF(ISERR(FIND(CONCATENATE(AJ$4,"+++"),Stac!$S45))=FALSE,"+++","++"),"+")," ")," ")</f>
        <v>+++</v>
      </c>
      <c r="AK39" s="180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9" s="180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39" s="180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9" s="180" t="str">
        <f>IF(ISERR(FIND(AN$4,Stac!$S45))=FALSE,IF(ISERR(FIND(CONCATENATE(AN$4,"+"),Stac!$S45))=FALSE,IF(ISERR(FIND(CONCATENATE(AN$4,"++"),Stac!$S45))=FALSE,IF(ISERR(FIND(CONCATENATE(AN$4,"+++"),Stac!$S45))=FALSE,"+++","++"),"+")," ")," ")</f>
        <v xml:space="preserve"> </v>
      </c>
      <c r="AO39" s="180" t="str">
        <f>IF(ISERR(FIND(AO$4,Stac!$S45))=FALSE,IF(ISERR(FIND(CONCATENATE(AO$4,"+"),Stac!$S45))=FALSE,IF(ISERR(FIND(CONCATENATE(AO$4,"++"),Stac!$S45))=FALSE,IF(ISERR(FIND(CONCATENATE(AO$4,"+++"),Stac!$S45))=FALSE,"+++","++"),"+")," ")," ")</f>
        <v xml:space="preserve"> </v>
      </c>
      <c r="AP39" s="180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39" s="180" t="str">
        <f>IF(ISERR(FIND(AQ$4,Stac!$S45))=FALSE,IF(ISERR(FIND(CONCATENATE(AQ$4,"+"),Stac!$S45))=FALSE,IF(ISERR(FIND(CONCATENATE(AQ$4,"++"),Stac!$S45))=FALSE,IF(ISERR(FIND(CONCATENATE(AQ$4,"+++"),Stac!$S45))=FALSE,"+++","++"),"+")," ")," ")</f>
        <v>+</v>
      </c>
      <c r="AR39" s="180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9" s="180" t="str">
        <f>IF(ISERR(FIND(AS$4,Stac!$S45))=FALSE,IF(ISERR(FIND(CONCATENATE(AS$4,"+"),Stac!$S45))=FALSE,IF(ISERR(FIND(CONCATENATE(AS$4,"++"),Stac!$S45))=FALSE,IF(ISERR(FIND(CONCATENATE(AS$4,"+++"),Stac!$S45))=FALSE,"+++","++"),"+")," ")," ")</f>
        <v xml:space="preserve"> </v>
      </c>
      <c r="AT39" s="180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9" s="180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9" s="181" t="str">
        <f>Stac!C45</f>
        <v>Przedmiot obieralny 3: Zastosowania robotyki w medycynie / Bioinżynieria</v>
      </c>
      <c r="AW39" s="180" t="str">
        <f>IF(ISERR(FIND(AW$4,Stac!$T45))=FALSE,IF(ISERR(FIND(CONCATENATE(AW$4,"+"),Stac!$T45))=FALSE,IF(ISERR(FIND(CONCATENATE(AW$4,"++"),Stac!$T45))=FALSE,IF(ISERR(FIND(CONCATENATE(AW$4,"+++"),Stac!$T45))=FALSE,"+++","++"),"+")," ")," ")</f>
        <v xml:space="preserve"> </v>
      </c>
      <c r="AX39" s="180" t="str">
        <f>IF(ISERR(FIND(AX$4,Stac!$T45))=FALSE,IF(ISERR(FIND(CONCATENATE(AX$4,"+"),Stac!$T45))=FALSE,IF(ISERR(FIND(CONCATENATE(AX$4,"++"),Stac!$T45))=FALSE,IF(ISERR(FIND(CONCATENATE(AX$4,"+++"),Stac!$T45))=FALSE,"+++","++"),"+")," ")," ")</f>
        <v>++</v>
      </c>
      <c r="AY39" s="180" t="str">
        <f>IF(ISERR(FIND(AY$4,Stac!$T45))=FALSE,IF(ISERR(FIND(CONCATENATE(AY$4,"+"),Stac!$T45))=FALSE,IF(ISERR(FIND(CONCATENATE(AY$4,"++"),Stac!$T45))=FALSE,IF(ISERR(FIND(CONCATENATE(AY$4,"+++"),Stac!$T45))=FALSE,"+++","++"),"+")," ")," ")</f>
        <v>++</v>
      </c>
      <c r="AZ39" s="180" t="str">
        <f>IF(ISERR(FIND(AZ$4,Stac!$T45))=FALSE,IF(ISERR(FIND(CONCATENATE(AZ$4,"+"),Stac!$T45))=FALSE,IF(ISERR(FIND(CONCATENATE(AZ$4,"++"),Stac!$T45))=FALSE,IF(ISERR(FIND(CONCATENATE(AZ$4,"+++"),Stac!$T45))=FALSE,"+++","++"),"+")," ")," ")</f>
        <v>++</v>
      </c>
      <c r="BA39" s="180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39" s="180" t="str">
        <f>IF(ISERR(FIND(BB$4,Stac!$T45))=FALSE,IF(ISERR(FIND(CONCATENATE(BB$4,"+"),Stac!$T45))=FALSE,IF(ISERR(FIND(CONCATENATE(BB$4,"++"),Stac!$T45))=FALSE,IF(ISERR(FIND(CONCATENATE(BB$4,"+++"),Stac!$T45))=FALSE,"+++","++"),"+")," ")," ")</f>
        <v xml:space="preserve"> </v>
      </c>
      <c r="BC39" s="180" t="str">
        <f>IF(ISERR(FIND(BC$4,Stac!$T45))=0,IF(ISERR(FIND(CONCATENATE(BC$4,"+"),Stac!$T45))=0,IF(ISERR(FIND(CONCATENATE(BC$4,"++"),Stac!$T45))=0,IF(ISERR(FIND(CONCATENATE(BC$4,"+++"),Stac!$T45))=0,"+++","++"),"+"),"-"),"-")</f>
        <v>-</v>
      </c>
      <c r="BD39" s="180" t="str">
        <f>IF(ISERR(FIND(BD$4,Stac!$T45))=0,IF(ISERR(FIND(CONCATENATE(BD$4,"+"),Stac!$T45))=0,IF(ISERR(FIND(CONCATENATE(BD$4,"++"),Stac!$T45))=0,IF(ISERR(FIND(CONCATENATE(BD$4,"+++"),Stac!$T45))=0,"+++","++"),"+"),"-"),"-")</f>
        <v>-</v>
      </c>
      <c r="BE39" s="180" t="str">
        <f>IF(ISERR(FIND(BE$4,Stac!$T45))=0,IF(ISERR(FIND(CONCATENATE(BE$4,"+"),Stac!$T45))=0,IF(ISERR(FIND(CONCATENATE(BE$4,"++"),Stac!$T45))=0,IF(ISERR(FIND(CONCATENATE(BE$4,"+++"),Stac!$T45))=0,"+++","++"),"+"),"-"),"-")</f>
        <v>-</v>
      </c>
    </row>
    <row r="40" spans="1:57">
      <c r="A40" s="179" t="str">
        <f>Stac!C46</f>
        <v>Przygotowanie pracy magisterskiej</v>
      </c>
      <c r="B40" s="180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40" s="180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40" s="180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40" s="180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40" s="180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40" s="180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40" s="180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40" s="180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40" s="180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40" s="180" t="str">
        <f>IF(ISERR(FIND(K$4,Stac!$R46))=FALSE,IF(ISERR(FIND(CONCATENATE(K$4,"+"),Stac!$R46))=FALSE,IF(ISERR(FIND(CONCATENATE(K$4,"++"),Stac!$R46))=FALSE,IF(ISERR(FIND(CONCATENATE(K$4,"+++"),Stac!$R46))=FALSE,"+++","++"),"+")," ")," ")</f>
        <v>+</v>
      </c>
      <c r="L40" s="180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40" s="180" t="str">
        <f>IF(ISERR(FIND(M$4,Stac!$R46))=FALSE,IF(ISERR(FIND(CONCATENATE(M$4,"+"),Stac!$R46))=FALSE,IF(ISERR(FIND(CONCATENATE(M$4,"++"),Stac!$R46))=FALSE,IF(ISERR(FIND(CONCATENATE(M$4,"+++"),Stac!$R46))=FALSE,"+++","++"),"+")," ")," ")</f>
        <v>+++</v>
      </c>
      <c r="N40" s="180" t="str">
        <f>IF(ISERR(FIND(N$4,Stac!$R46))=FALSE,IF(ISERR(FIND(CONCATENATE(N$4,"+"),Stac!$R46))=FALSE,IF(ISERR(FIND(CONCATENATE(N$4,"++"),Stac!$R46))=FALSE,IF(ISERR(FIND(CONCATENATE(N$4,"+++"),Stac!$R46))=FALSE,"+++","++"),"+")," ")," ")</f>
        <v>++</v>
      </c>
      <c r="O40" s="180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40" s="180" t="str">
        <f>IF(ISERR(FIND(P$4,Stac!$R46))=FALSE,IF(ISERR(FIND(CONCATENATE(P$4,"+"),Stac!$R46))=FALSE,IF(ISERR(FIND(CONCATENATE(P$4,"++"),Stac!$R46))=FALSE,IF(ISERR(FIND(CONCATENATE(P$4,"+++"),Stac!$R46))=FALSE,"+++","++"),"+")," ")," ")</f>
        <v>+</v>
      </c>
      <c r="Q40" s="180" t="str">
        <f>IF(ISERR(FIND(Q$4,Stac!$R46))=FALSE,IF(ISERR(FIND(CONCATENATE(Q$4,"+"),Stac!$R46))=FALSE,IF(ISERR(FIND(CONCATENATE(Q$4,"++"),Stac!$R46))=FALSE,IF(ISERR(FIND(CONCATENATE(Q$4,"+++"),Stac!$R46))=FALSE,"+++","++"),"+")," ")," ")</f>
        <v>+++</v>
      </c>
      <c r="R40" s="180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40" s="180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40" s="181" t="str">
        <f>Stac!C46</f>
        <v>Przygotowanie pracy magisterskiej</v>
      </c>
      <c r="U40" s="180" t="str">
        <f>IF(ISERR(FIND(U$4,Stac!$S46))=FALSE,IF(ISERR(FIND(CONCATENATE(U$4,"+"),Stac!$S46))=FALSE,IF(ISERR(FIND(CONCATENATE(U$4,"++"),Stac!$S46))=FALSE,IF(ISERR(FIND(CONCATENATE(U$4,"+++"),Stac!$S46))=FALSE,"+++","++"),"+")," ")," ")</f>
        <v>+++</v>
      </c>
      <c r="V40" s="180" t="str">
        <f>IF(ISERR(FIND(V$4,Stac!$S46))=FALSE,IF(ISERR(FIND(CONCATENATE(V$4,"+"),Stac!$S46))=FALSE,IF(ISERR(FIND(CONCATENATE(V$4,"++"),Stac!$S46))=FALSE,IF(ISERR(FIND(CONCATENATE(V$4,"+++"),Stac!$S46))=FALSE,"+++","++"),"+")," ")," ")</f>
        <v>+</v>
      </c>
      <c r="W40" s="180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0" s="180" t="str">
        <f>IF(ISERR(FIND(X$4,Stac!$S46))=FALSE,IF(ISERR(FIND(CONCATENATE(X$4,"+"),Stac!$S46))=FALSE,IF(ISERR(FIND(CONCATENATE(X$4,"++"),Stac!$S46))=FALSE,IF(ISERR(FIND(CONCATENATE(X$4,"+++"),Stac!$S46))=FALSE,"+++","++"),"+")," ")," ")</f>
        <v>++</v>
      </c>
      <c r="Y40" s="180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0" s="180" t="str">
        <f>IF(ISERR(FIND(Z$4,Stac!$S46))=FALSE,IF(ISERR(FIND(CONCATENATE(Z$4,"+"),Stac!$S46))=FALSE,IF(ISERR(FIND(CONCATENATE(Z$4,"++"),Stac!$S46))=FALSE,IF(ISERR(FIND(CONCATENATE(Z$4,"+++"),Stac!$S46))=FALSE,"+++","++"),"+")," ")," ")</f>
        <v>+</v>
      </c>
      <c r="AA40" s="180" t="str">
        <f>IF(ISERR(FIND(AA$4,Stac!$S46))=FALSE,IF(ISERR(FIND(CONCATENATE(AA$4,"+"),Stac!$S46))=FALSE,IF(ISERR(FIND(CONCATENATE(AA$4,"++"),Stac!$S46))=FALSE,IF(ISERR(FIND(CONCATENATE(AA$4,"+++"),Stac!$S46))=FALSE,"+++","++"),"+")," ")," ")</f>
        <v xml:space="preserve"> </v>
      </c>
      <c r="AB40" s="180" t="str">
        <f>IF(ISERR(FIND(AB$4,Stac!$S46))=FALSE,IF(ISERR(FIND(CONCATENATE(AB$4,"+"),Stac!$S46))=FALSE,IF(ISERR(FIND(CONCATENATE(AB$4,"++"),Stac!$S46))=FALSE,IF(ISERR(FIND(CONCATENATE(AB$4,"+++"),Stac!$S46))=FALSE,"+++","++"),"+")," ")," ")</f>
        <v xml:space="preserve"> </v>
      </c>
      <c r="AC40" s="180" t="str">
        <f>IF(ISERR(FIND(AC$4,Stac!$S46))=FALSE,IF(ISERR(FIND(CONCATENATE(AC$4,"+"),Stac!$S46))=FALSE,IF(ISERR(FIND(CONCATENATE(AC$4,"++"),Stac!$S46))=FALSE,IF(ISERR(FIND(CONCATENATE(AC$4,"+++"),Stac!$S46))=FALSE,"+++","++"),"+")," ")," ")</f>
        <v>++</v>
      </c>
      <c r="AD40" s="180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0" s="180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0" s="180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0" s="180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0" s="180" t="str">
        <f>IF(ISERR(FIND(AH$4,Stac!$S46))=FALSE,IF(ISERR(FIND(CONCATENATE(AH$4,"+"),Stac!$S46))=FALSE,IF(ISERR(FIND(CONCATENATE(AH$4,"++"),Stac!$S46))=FALSE,IF(ISERR(FIND(CONCATENATE(AH$4,"+++"),Stac!$S46))=FALSE,"+++","++"),"+")," ")," ")</f>
        <v xml:space="preserve"> </v>
      </c>
      <c r="AI40" s="180" t="str">
        <f>IF(ISERR(FIND(AI$4,Stac!$S46))=FALSE,IF(ISERR(FIND(CONCATENATE(AI$4,"+"),Stac!$S46))=FALSE,IF(ISERR(FIND(CONCATENATE(AI$4,"++"),Stac!$S46))=FALSE,IF(ISERR(FIND(CONCATENATE(AI$4,"+++"),Stac!$S46))=FALSE,"+++","++"),"+")," ")," ")</f>
        <v>+++</v>
      </c>
      <c r="AJ40" s="180" t="str">
        <f>IF(ISERR(FIND(AJ$4,Stac!$S46))=FALSE,IF(ISERR(FIND(CONCATENATE(AJ$4,"+"),Stac!$S46))=FALSE,IF(ISERR(FIND(CONCATENATE(AJ$4,"++"),Stac!$S46))=FALSE,IF(ISERR(FIND(CONCATENATE(AJ$4,"+++"),Stac!$S46))=FALSE,"+++","++"),"+")," ")," ")</f>
        <v>+++</v>
      </c>
      <c r="AK40" s="180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0" s="180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0" s="180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0" s="180" t="str">
        <f>IF(ISERR(FIND(AN$4,Stac!$S46))=FALSE,IF(ISERR(FIND(CONCATENATE(AN$4,"+"),Stac!$S46))=FALSE,IF(ISERR(FIND(CONCATENATE(AN$4,"++"),Stac!$S46))=FALSE,IF(ISERR(FIND(CONCATENATE(AN$4,"+++"),Stac!$S46))=FALSE,"+++","++"),"+")," ")," ")</f>
        <v>+++</v>
      </c>
      <c r="AO40" s="180" t="str">
        <f>IF(ISERR(FIND(AO$4,Stac!$S46))=FALSE,IF(ISERR(FIND(CONCATENATE(AO$4,"+"),Stac!$S46))=FALSE,IF(ISERR(FIND(CONCATENATE(AO$4,"++"),Stac!$S46))=FALSE,IF(ISERR(FIND(CONCATENATE(AO$4,"+++"),Stac!$S46))=FALSE,"+++","++"),"+")," ")," ")</f>
        <v>+++</v>
      </c>
      <c r="AP40" s="180" t="str">
        <f>IF(ISERR(FIND(AP$4,Stac!$S46))=FALSE,IF(ISERR(FIND(CONCATENATE(AP$4,"+"),Stac!$S46))=FALSE,IF(ISERR(FIND(CONCATENATE(AP$4,"++"),Stac!$S46))=FALSE,IF(ISERR(FIND(CONCATENATE(AP$4,"+++"),Stac!$S46))=FALSE,"+++","++"),"+")," ")," ")</f>
        <v>++</v>
      </c>
      <c r="AQ40" s="180" t="str">
        <f>IF(ISERR(FIND(AQ$4,Stac!$S46))=FALSE,IF(ISERR(FIND(CONCATENATE(AQ$4,"+"),Stac!$S46))=FALSE,IF(ISERR(FIND(CONCATENATE(AQ$4,"++"),Stac!$S46))=FALSE,IF(ISERR(FIND(CONCATENATE(AQ$4,"+++"),Stac!$S46))=FALSE,"+++","++"),"+")," ")," ")</f>
        <v>++</v>
      </c>
      <c r="AR40" s="180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40" s="180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0" s="180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0" s="180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0" s="181" t="str">
        <f>Stac!C46</f>
        <v>Przygotowanie pracy magisterskiej</v>
      </c>
      <c r="AW40" s="180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40" s="180" t="str">
        <f>IF(ISERR(FIND(AX$4,Stac!$T46))=FALSE,IF(ISERR(FIND(CONCATENATE(AX$4,"+"),Stac!$T46))=FALSE,IF(ISERR(FIND(CONCATENATE(AX$4,"++"),Stac!$T46))=FALSE,IF(ISERR(FIND(CONCATENATE(AX$4,"+++"),Stac!$T46))=FALSE,"+++","++"),"+")," ")," ")</f>
        <v>+</v>
      </c>
      <c r="AY40" s="180" t="str">
        <f>IF(ISERR(FIND(AY$4,Stac!$T46))=FALSE,IF(ISERR(FIND(CONCATENATE(AY$4,"+"),Stac!$T46))=FALSE,IF(ISERR(FIND(CONCATENATE(AY$4,"++"),Stac!$T46))=FALSE,IF(ISERR(FIND(CONCATENATE(AY$4,"+++"),Stac!$T46))=FALSE,"+++","++"),"+")," ")," ")</f>
        <v xml:space="preserve"> </v>
      </c>
      <c r="AZ40" s="180" t="str">
        <f>IF(ISERR(FIND(AZ$4,Stac!$T46))=FALSE,IF(ISERR(FIND(CONCATENATE(AZ$4,"+"),Stac!$T46))=FALSE,IF(ISERR(FIND(CONCATENATE(AZ$4,"++"),Stac!$T46))=FALSE,IF(ISERR(FIND(CONCATENATE(AZ$4,"+++"),Stac!$T46))=FALSE,"+++","++"),"+")," ")," ")</f>
        <v>++</v>
      </c>
      <c r="BA40" s="180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40" s="180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40" s="180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180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180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>
      <c r="A41" s="179" t="str">
        <f>Stac!C47</f>
        <v>Seminarium dyplomowe</v>
      </c>
      <c r="B41" s="180" t="str">
        <f>IF(ISERR(FIND(B$4,Stac!$R47))=FALSE,IF(ISERR(FIND(CONCATENATE(B$4,"+"),Stac!$R47))=FALSE,IF(ISERR(FIND(CONCATENATE(B$4,"++"),Stac!$R47))=FALSE,IF(ISERR(FIND(CONCATENATE(B$4,"+++"),Stac!$R47))=FALSE,"+++","++"),"+")," ")," ")</f>
        <v xml:space="preserve"> </v>
      </c>
      <c r="C41" s="180" t="str">
        <f>IF(ISERR(FIND(C$4,Stac!$R47))=FALSE,IF(ISERR(FIND(CONCATENATE(C$4,"+"),Stac!$R47))=FALSE,IF(ISERR(FIND(CONCATENATE(C$4,"++"),Stac!$R47))=FALSE,IF(ISERR(FIND(CONCATENATE(C$4,"+++"),Stac!$R47))=FALSE,"+++","++"),"+")," ")," ")</f>
        <v xml:space="preserve"> </v>
      </c>
      <c r="D41" s="180" t="str">
        <f>IF(ISERR(FIND(D$4,Stac!$R47))=FALSE,IF(ISERR(FIND(CONCATENATE(D$4,"+"),Stac!$R47))=FALSE,IF(ISERR(FIND(CONCATENATE(D$4,"++"),Stac!$R47))=FALSE,IF(ISERR(FIND(CONCATENATE(D$4,"+++"),Stac!$R47))=FALSE,"+++","++"),"+")," ")," ")</f>
        <v xml:space="preserve"> </v>
      </c>
      <c r="E41" s="180" t="str">
        <f>IF(ISERR(FIND(E$4,Stac!$R47))=FALSE,IF(ISERR(FIND(CONCATENATE(E$4,"+"),Stac!$R47))=FALSE,IF(ISERR(FIND(CONCATENATE(E$4,"++"),Stac!$R47))=FALSE,IF(ISERR(FIND(CONCATENATE(E$4,"+++"),Stac!$R47))=FALSE,"+++","++"),"+")," ")," ")</f>
        <v xml:space="preserve"> </v>
      </c>
      <c r="F41" s="180" t="str">
        <f>IF(ISERR(FIND(F$4,Stac!$R47))=FALSE,IF(ISERR(FIND(CONCATENATE(F$4,"+"),Stac!$R47))=FALSE,IF(ISERR(FIND(CONCATENATE(F$4,"++"),Stac!$R47))=FALSE,IF(ISERR(FIND(CONCATENATE(F$4,"+++"),Stac!$R47))=FALSE,"+++","++"),"+")," ")," ")</f>
        <v xml:space="preserve"> </v>
      </c>
      <c r="G41" s="180" t="str">
        <f>IF(ISERR(FIND(G$4,Stac!$R47))=FALSE,IF(ISERR(FIND(CONCATENATE(G$4,"+"),Stac!$R47))=FALSE,IF(ISERR(FIND(CONCATENATE(G$4,"++"),Stac!$R47))=FALSE,IF(ISERR(FIND(CONCATENATE(G$4,"+++"),Stac!$R47))=FALSE,"+++","++"),"+")," ")," ")</f>
        <v xml:space="preserve"> </v>
      </c>
      <c r="H41" s="180" t="str">
        <f>IF(ISERR(FIND(H$4,Stac!$R47))=FALSE,IF(ISERR(FIND(CONCATENATE(H$4,"+"),Stac!$R47))=FALSE,IF(ISERR(FIND(CONCATENATE(H$4,"++"),Stac!$R47))=FALSE,IF(ISERR(FIND(CONCATENATE(H$4,"+++"),Stac!$R47))=FALSE,"+++","++"),"+")," ")," ")</f>
        <v xml:space="preserve"> </v>
      </c>
      <c r="I41" s="180" t="str">
        <f>IF(ISERR(FIND(I$4,Stac!$R47))=FALSE,IF(ISERR(FIND(CONCATENATE(I$4,"+"),Stac!$R47))=FALSE,IF(ISERR(FIND(CONCATENATE(I$4,"++"),Stac!$R47))=FALSE,IF(ISERR(FIND(CONCATENATE(I$4,"+++"),Stac!$R47))=FALSE,"+++","++"),"+")," ")," ")</f>
        <v xml:space="preserve"> </v>
      </c>
      <c r="J41" s="180" t="str">
        <f>IF(ISERR(FIND(J$4,Stac!$R47))=FALSE,IF(ISERR(FIND(CONCATENATE(J$4,"+"),Stac!$R47))=FALSE,IF(ISERR(FIND(CONCATENATE(J$4,"++"),Stac!$R47))=FALSE,IF(ISERR(FIND(CONCATENATE(J$4,"+++"),Stac!$R47))=FALSE,"+++","++"),"+")," ")," ")</f>
        <v xml:space="preserve"> </v>
      </c>
      <c r="K41" s="180" t="str">
        <f>IF(ISERR(FIND(K$4,Stac!$R47))=FALSE,IF(ISERR(FIND(CONCATENATE(K$4,"+"),Stac!$R47))=FALSE,IF(ISERR(FIND(CONCATENATE(K$4,"++"),Stac!$R47))=FALSE,IF(ISERR(FIND(CONCATENATE(K$4,"+++"),Stac!$R47))=FALSE,"+++","++"),"+")," ")," ")</f>
        <v>+</v>
      </c>
      <c r="L41" s="180" t="str">
        <f>IF(ISERR(FIND(L$4,Stac!$R47))=FALSE,IF(ISERR(FIND(CONCATENATE(L$4,"+"),Stac!$R47))=FALSE,IF(ISERR(FIND(CONCATENATE(L$4,"++"),Stac!$R47))=FALSE,IF(ISERR(FIND(CONCATENATE(L$4,"+++"),Stac!$R47))=FALSE,"+++","++"),"+")," ")," ")</f>
        <v xml:space="preserve"> </v>
      </c>
      <c r="M41" s="180" t="str">
        <f>IF(ISERR(FIND(M$4,Stac!$R47))=FALSE,IF(ISERR(FIND(CONCATENATE(M$4,"+"),Stac!$R47))=FALSE,IF(ISERR(FIND(CONCATENATE(M$4,"++"),Stac!$R47))=FALSE,IF(ISERR(FIND(CONCATENATE(M$4,"+++"),Stac!$R47))=FALSE,"+++","++"),"+")," ")," ")</f>
        <v>+</v>
      </c>
      <c r="N41" s="180" t="str">
        <f>IF(ISERR(FIND(N$4,Stac!$R47))=FALSE,IF(ISERR(FIND(CONCATENATE(N$4,"+"),Stac!$R47))=FALSE,IF(ISERR(FIND(CONCATENATE(N$4,"++"),Stac!$R47))=FALSE,IF(ISERR(FIND(CONCATENATE(N$4,"+++"),Stac!$R47))=FALSE,"+++","++"),"+")," ")," ")</f>
        <v>+</v>
      </c>
      <c r="O41" s="180" t="str">
        <f>IF(ISERR(FIND(O$4,Stac!$R47))=FALSE,IF(ISERR(FIND(CONCATENATE(O$4,"+"),Stac!$R47))=FALSE,IF(ISERR(FIND(CONCATENATE(O$4,"++"),Stac!$R47))=FALSE,IF(ISERR(FIND(CONCATENATE(O$4,"+++"),Stac!$R47))=FALSE,"+++","++"),"+")," ")," ")</f>
        <v xml:space="preserve"> </v>
      </c>
      <c r="P41" s="180" t="str">
        <f>IF(ISERR(FIND(P$4,Stac!$R47))=FALSE,IF(ISERR(FIND(CONCATENATE(P$4,"+"),Stac!$R47))=FALSE,IF(ISERR(FIND(CONCATENATE(P$4,"++"),Stac!$R47))=FALSE,IF(ISERR(FIND(CONCATENATE(P$4,"+++"),Stac!$R47))=FALSE,"+++","++"),"+")," ")," ")</f>
        <v xml:space="preserve"> </v>
      </c>
      <c r="Q41" s="180" t="str">
        <f>IF(ISERR(FIND(Q$4,Stac!$R47))=FALSE,IF(ISERR(FIND(CONCATENATE(Q$4,"+"),Stac!$R47))=FALSE,IF(ISERR(FIND(CONCATENATE(Q$4,"++"),Stac!$R47))=FALSE,IF(ISERR(FIND(CONCATENATE(Q$4,"+++"),Stac!$R47))=FALSE,"+++","++"),"+")," ")," ")</f>
        <v>+</v>
      </c>
      <c r="R41" s="180" t="str">
        <f>IF(ISERR(FIND(R$4,Stac!$R47))=FALSE,IF(ISERR(FIND(CONCATENATE(R$4,"+"),Stac!$R47))=FALSE,IF(ISERR(FIND(CONCATENATE(R$4,"++"),Stac!$R47))=FALSE,IF(ISERR(FIND(CONCATENATE(R$4,"+++"),Stac!$R47))=FALSE,"+++","++"),"+")," ")," ")</f>
        <v xml:space="preserve"> </v>
      </c>
      <c r="S41" s="180" t="str">
        <f>IF(ISERR(FIND(S$4,Stac!$R47))=FALSE,IF(ISERR(FIND(CONCATENATE(S$4,"+"),Stac!$R47))=FALSE,IF(ISERR(FIND(CONCATENATE(S$4,"++"),Stac!$R47))=FALSE,IF(ISERR(FIND(CONCATENATE(S$4,"+++"),Stac!$R47))=FALSE,"+++","++"),"+")," ")," ")</f>
        <v xml:space="preserve"> </v>
      </c>
      <c r="T41" s="181" t="str">
        <f>Stac!C47</f>
        <v>Seminarium dyplomowe</v>
      </c>
      <c r="U41" s="180" t="str">
        <f>IF(ISERR(FIND(U$4,Stac!$S47))=FALSE,IF(ISERR(FIND(CONCATENATE(U$4,"+"),Stac!$S47))=FALSE,IF(ISERR(FIND(CONCATENATE(U$4,"++"),Stac!$S47))=FALSE,IF(ISERR(FIND(CONCATENATE(U$4,"+++"),Stac!$S47))=FALSE,"+++","++"),"+")," ")," ")</f>
        <v>+</v>
      </c>
      <c r="V41" s="180" t="str">
        <f>IF(ISERR(FIND(V$4,Stac!$S47))=FALSE,IF(ISERR(FIND(CONCATENATE(V$4,"+"),Stac!$S47))=FALSE,IF(ISERR(FIND(CONCATENATE(V$4,"++"),Stac!$S47))=FALSE,IF(ISERR(FIND(CONCATENATE(V$4,"+++"),Stac!$S47))=FALSE,"+++","++"),"+")," ")," ")</f>
        <v>++</v>
      </c>
      <c r="W41" s="180" t="str">
        <f>IF(ISERR(FIND(W$4,Stac!$S47))=FALSE,IF(ISERR(FIND(CONCATENATE(W$4,"+"),Stac!$S47))=FALSE,IF(ISERR(FIND(CONCATENATE(W$4,"++"),Stac!$S47))=FALSE,IF(ISERR(FIND(CONCATENATE(W$4,"+++"),Stac!$S47))=FALSE,"+++","++"),"+")," ")," ")</f>
        <v>+</v>
      </c>
      <c r="X41" s="180" t="str">
        <f>IF(ISERR(FIND(X$4,Stac!$S47))=FALSE,IF(ISERR(FIND(CONCATENATE(X$4,"+"),Stac!$S47))=FALSE,IF(ISERR(FIND(CONCATENATE(X$4,"++"),Stac!$S47))=FALSE,IF(ISERR(FIND(CONCATENATE(X$4,"+++"),Stac!$S47))=FALSE,"+++","++"),"+")," ")," ")</f>
        <v>+++</v>
      </c>
      <c r="Y41" s="180" t="str">
        <f>IF(ISERR(FIND(Y$4,Stac!$S47))=FALSE,IF(ISERR(FIND(CONCATENATE(Y$4,"+"),Stac!$S47))=FALSE,IF(ISERR(FIND(CONCATENATE(Y$4,"++"),Stac!$S47))=FALSE,IF(ISERR(FIND(CONCATENATE(Y$4,"+++"),Stac!$S47))=FALSE,"+++","++"),"+")," ")," ")</f>
        <v>+++</v>
      </c>
      <c r="Z41" s="180" t="str">
        <f>IF(ISERR(FIND(Z$4,Stac!$S47))=FALSE,IF(ISERR(FIND(CONCATENATE(Z$4,"+"),Stac!$S47))=FALSE,IF(ISERR(FIND(CONCATENATE(Z$4,"++"),Stac!$S47))=FALSE,IF(ISERR(FIND(CONCATENATE(Z$4,"+++"),Stac!$S47))=FALSE,"+++","++"),"+")," ")," ")</f>
        <v>+++</v>
      </c>
      <c r="AA41" s="180" t="str">
        <f>IF(ISERR(FIND(AA$4,Stac!$S47))=FALSE,IF(ISERR(FIND(CONCATENATE(AA$4,"+"),Stac!$S47))=FALSE,IF(ISERR(FIND(CONCATENATE(AA$4,"++"),Stac!$S47))=FALSE,IF(ISERR(FIND(CONCATENATE(AA$4,"+++"),Stac!$S47))=FALSE,"+++","++"),"+")," ")," ")</f>
        <v xml:space="preserve"> </v>
      </c>
      <c r="AB41" s="180" t="str">
        <f>IF(ISERR(FIND(AB$4,Stac!$S47))=FALSE,IF(ISERR(FIND(CONCATENATE(AB$4,"+"),Stac!$S47))=FALSE,IF(ISERR(FIND(CONCATENATE(AB$4,"++"),Stac!$S47))=FALSE,IF(ISERR(FIND(CONCATENATE(AB$4,"+++"),Stac!$S47))=FALSE,"+++","++"),"+")," ")," ")</f>
        <v>+</v>
      </c>
      <c r="AC41" s="180" t="str">
        <f>IF(ISERR(FIND(AC$4,Stac!$S47))=FALSE,IF(ISERR(FIND(CONCATENATE(AC$4,"+"),Stac!$S47))=FALSE,IF(ISERR(FIND(CONCATENATE(AC$4,"++"),Stac!$S47))=FALSE,IF(ISERR(FIND(CONCATENATE(AC$4,"+++"),Stac!$S47))=FALSE,"+++","++"),"+")," ")," ")</f>
        <v xml:space="preserve"> </v>
      </c>
      <c r="AD41" s="180" t="str">
        <f>IF(ISERR(FIND(AD$4,Stac!$S47))=FALSE,IF(ISERR(FIND(CONCATENATE(AD$4,"+"),Stac!$S47))=FALSE,IF(ISERR(FIND(CONCATENATE(AD$4,"++"),Stac!$S47))=FALSE,IF(ISERR(FIND(CONCATENATE(AD$4,"+++"),Stac!$S47))=FALSE,"+++","++"),"+")," ")," ")</f>
        <v xml:space="preserve"> </v>
      </c>
      <c r="AE41" s="180" t="str">
        <f>IF(ISERR(FIND(AE$4,Stac!$S47))=FALSE,IF(ISERR(FIND(CONCATENATE(AE$4,"+"),Stac!$S47))=FALSE,IF(ISERR(FIND(CONCATENATE(AE$4,"++"),Stac!$S47))=FALSE,IF(ISERR(FIND(CONCATENATE(AE$4,"+++"),Stac!$S47))=FALSE,"+++","++"),"+")," ")," ")</f>
        <v xml:space="preserve"> </v>
      </c>
      <c r="AF41" s="180" t="str">
        <f>IF(ISERR(FIND(AF$4,Stac!$S47))=FALSE,IF(ISERR(FIND(CONCATENATE(AF$4,"+"),Stac!$S47))=FALSE,IF(ISERR(FIND(CONCATENATE(AF$4,"++"),Stac!$S47))=FALSE,IF(ISERR(FIND(CONCATENATE(AF$4,"+++"),Stac!$S47))=FALSE,"+++","++"),"+")," ")," ")</f>
        <v xml:space="preserve"> </v>
      </c>
      <c r="AG41" s="180" t="str">
        <f>IF(ISERR(FIND(AG$4,Stac!$S47))=FALSE,IF(ISERR(FIND(CONCATENATE(AG$4,"+"),Stac!$S47))=FALSE,IF(ISERR(FIND(CONCATENATE(AG$4,"++"),Stac!$S47))=FALSE,IF(ISERR(FIND(CONCATENATE(AG$4,"+++"),Stac!$S47))=FALSE,"+++","++"),"+")," ")," ")</f>
        <v xml:space="preserve"> </v>
      </c>
      <c r="AH41" s="180" t="str">
        <f>IF(ISERR(FIND(AH$4,Stac!$S47))=FALSE,IF(ISERR(FIND(CONCATENATE(AH$4,"+"),Stac!$S47))=FALSE,IF(ISERR(FIND(CONCATENATE(AH$4,"++"),Stac!$S47))=FALSE,IF(ISERR(FIND(CONCATENATE(AH$4,"+++"),Stac!$S47))=FALSE,"+++","++"),"+")," ")," ")</f>
        <v xml:space="preserve"> </v>
      </c>
      <c r="AI41" s="180" t="str">
        <f>IF(ISERR(FIND(AI$4,Stac!$S47))=FALSE,IF(ISERR(FIND(CONCATENATE(AI$4,"+"),Stac!$S47))=FALSE,IF(ISERR(FIND(CONCATENATE(AI$4,"++"),Stac!$S47))=FALSE,IF(ISERR(FIND(CONCATENATE(AI$4,"+++"),Stac!$S47))=FALSE,"+++","++"),"+")," ")," ")</f>
        <v xml:space="preserve"> </v>
      </c>
      <c r="AJ41" s="180" t="str">
        <f>IF(ISERR(FIND(AJ$4,Stac!$S47))=FALSE,IF(ISERR(FIND(CONCATENATE(AJ$4,"+"),Stac!$S47))=FALSE,IF(ISERR(FIND(CONCATENATE(AJ$4,"++"),Stac!$S47))=FALSE,IF(ISERR(FIND(CONCATENATE(AJ$4,"+++"),Stac!$S47))=FALSE,"+++","++"),"+")," ")," ")</f>
        <v xml:space="preserve"> </v>
      </c>
      <c r="AK41" s="180" t="str">
        <f>IF(ISERR(FIND(AK$4,Stac!$S47))=FALSE,IF(ISERR(FIND(CONCATENATE(AK$4,"+"),Stac!$S47))=FALSE,IF(ISERR(FIND(CONCATENATE(AK$4,"++"),Stac!$S47))=FALSE,IF(ISERR(FIND(CONCATENATE(AK$4,"+++"),Stac!$S47))=FALSE,"+++","++"),"+")," ")," ")</f>
        <v xml:space="preserve"> </v>
      </c>
      <c r="AL41" s="180" t="str">
        <f>IF(ISERR(FIND(AL$4,Stac!$S47))=FALSE,IF(ISERR(FIND(CONCATENATE(AL$4,"+"),Stac!$S47))=FALSE,IF(ISERR(FIND(CONCATENATE(AL$4,"++"),Stac!$S47))=FALSE,IF(ISERR(FIND(CONCATENATE(AL$4,"+++"),Stac!$S47))=FALSE,"+++","++"),"+")," ")," ")</f>
        <v xml:space="preserve"> </v>
      </c>
      <c r="AM41" s="180" t="str">
        <f>IF(ISERR(FIND(AM$4,Stac!$S47))=FALSE,IF(ISERR(FIND(CONCATENATE(AM$4,"+"),Stac!$S47))=FALSE,IF(ISERR(FIND(CONCATENATE(AM$4,"++"),Stac!$S47))=FALSE,IF(ISERR(FIND(CONCATENATE(AM$4,"+++"),Stac!$S47))=FALSE,"+++","++"),"+")," ")," ")</f>
        <v xml:space="preserve"> </v>
      </c>
      <c r="AN41" s="180" t="str">
        <f>IF(ISERR(FIND(AN$4,Stac!$S47))=FALSE,IF(ISERR(FIND(CONCATENATE(AN$4,"+"),Stac!$S47))=FALSE,IF(ISERR(FIND(CONCATENATE(AN$4,"++"),Stac!$S47))=FALSE,IF(ISERR(FIND(CONCATENATE(AN$4,"+++"),Stac!$S47))=FALSE,"+++","++"),"+")," ")," ")</f>
        <v xml:space="preserve"> </v>
      </c>
      <c r="AO41" s="180" t="str">
        <f>IF(ISERR(FIND(AO$4,Stac!$S47))=FALSE,IF(ISERR(FIND(CONCATENATE(AO$4,"+"),Stac!$S47))=FALSE,IF(ISERR(FIND(CONCATENATE(AO$4,"++"),Stac!$S47))=FALSE,IF(ISERR(FIND(CONCATENATE(AO$4,"+++"),Stac!$S47))=FALSE,"+++","++"),"+")," ")," ")</f>
        <v xml:space="preserve"> </v>
      </c>
      <c r="AP41" s="180" t="str">
        <f>IF(ISERR(FIND(AP$4,Stac!$S47))=FALSE,IF(ISERR(FIND(CONCATENATE(AP$4,"+"),Stac!$S47))=FALSE,IF(ISERR(FIND(CONCATENATE(AP$4,"++"),Stac!$S47))=FALSE,IF(ISERR(FIND(CONCATENATE(AP$4,"+++"),Stac!$S47))=FALSE,"+++","++"),"+")," ")," ")</f>
        <v xml:space="preserve"> </v>
      </c>
      <c r="AQ41" s="180" t="str">
        <f>IF(ISERR(FIND(AQ$4,Stac!$S47))=FALSE,IF(ISERR(FIND(CONCATENATE(AQ$4,"+"),Stac!$S47))=FALSE,IF(ISERR(FIND(CONCATENATE(AQ$4,"++"),Stac!$S47))=FALSE,IF(ISERR(FIND(CONCATENATE(AQ$4,"+++"),Stac!$S47))=FALSE,"+++","++"),"+")," ")," ")</f>
        <v xml:space="preserve"> </v>
      </c>
      <c r="AR41" s="180" t="str">
        <f>IF(ISERR(FIND(AR$4,Stac!$S47))=FALSE,IF(ISERR(FIND(CONCATENATE(AR$4,"+"),Stac!$S47))=FALSE,IF(ISERR(FIND(CONCATENATE(AR$4,"++"),Stac!$S47))=FALSE,IF(ISERR(FIND(CONCATENATE(AR$4,"+++"),Stac!$S47))=FALSE,"+++","++"),"+")," ")," ")</f>
        <v xml:space="preserve"> </v>
      </c>
      <c r="AS41" s="180" t="str">
        <f>IF(ISERR(FIND(AS$4,Stac!$S47))=FALSE,IF(ISERR(FIND(CONCATENATE(AS$4,"+"),Stac!$S47))=FALSE,IF(ISERR(FIND(CONCATENATE(AS$4,"++"),Stac!$S47))=FALSE,IF(ISERR(FIND(CONCATENATE(AS$4,"+++"),Stac!$S47))=FALSE,"+++","++"),"+")," ")," ")</f>
        <v xml:space="preserve"> </v>
      </c>
      <c r="AT41" s="180" t="str">
        <f>IF(ISERR(FIND(AT$4,Stac!$S47))=FALSE,IF(ISERR(FIND(CONCATENATE(AT$4,"+"),Stac!$S47))=FALSE,IF(ISERR(FIND(CONCATENATE(AT$4,"++"),Stac!$S47))=FALSE,IF(ISERR(FIND(CONCATENATE(AT$4,"+++"),Stac!$S47))=FALSE,"+++","++"),"+")," ")," ")</f>
        <v xml:space="preserve"> </v>
      </c>
      <c r="AU41" s="180" t="str">
        <f>IF(ISERR(FIND(AU$4,Stac!$S47))=FALSE,IF(ISERR(FIND(CONCATENATE(AU$4,"+"),Stac!$S47))=FALSE,IF(ISERR(FIND(CONCATENATE(AU$4,"++"),Stac!$S47))=FALSE,IF(ISERR(FIND(CONCATENATE(AU$4,"+++"),Stac!$S47))=FALSE,"+++","++"),"+")," ")," ")</f>
        <v xml:space="preserve"> </v>
      </c>
      <c r="AV41" s="181" t="str">
        <f>Stac!C47</f>
        <v>Seminarium dyplomowe</v>
      </c>
      <c r="AW41" s="180" t="str">
        <f>IF(ISERR(FIND(AW$4,Stac!$T47))=FALSE,IF(ISERR(FIND(CONCATENATE(AW$4,"+"),Stac!$T47))=FALSE,IF(ISERR(FIND(CONCATENATE(AW$4,"++"),Stac!$T47))=FALSE,IF(ISERR(FIND(CONCATENATE(AW$4,"+++"),Stac!$T47))=FALSE,"+++","++"),"+")," ")," ")</f>
        <v>+++</v>
      </c>
      <c r="AX41" s="180" t="str">
        <f>IF(ISERR(FIND(AX$4,Stac!$T47))=FALSE,IF(ISERR(FIND(CONCATENATE(AX$4,"+"),Stac!$T47))=FALSE,IF(ISERR(FIND(CONCATENATE(AX$4,"++"),Stac!$T47))=FALSE,IF(ISERR(FIND(CONCATENATE(AX$4,"+++"),Stac!$T47))=FALSE,"+++","++"),"+")," ")," ")</f>
        <v xml:space="preserve"> </v>
      </c>
      <c r="AY41" s="180" t="str">
        <f>IF(ISERR(FIND(AY$4,Stac!$T47))=FALSE,IF(ISERR(FIND(CONCATENATE(AY$4,"+"),Stac!$T47))=FALSE,IF(ISERR(FIND(CONCATENATE(AY$4,"++"),Stac!$T47))=FALSE,IF(ISERR(FIND(CONCATENATE(AY$4,"+++"),Stac!$T47))=FALSE,"+++","++"),"+")," ")," ")</f>
        <v xml:space="preserve"> </v>
      </c>
      <c r="AZ41" s="180" t="str">
        <f>IF(ISERR(FIND(AZ$4,Stac!$T47))=FALSE,IF(ISERR(FIND(CONCATENATE(AZ$4,"+"),Stac!$T47))=FALSE,IF(ISERR(FIND(CONCATENATE(AZ$4,"++"),Stac!$T47))=FALSE,IF(ISERR(FIND(CONCATENATE(AZ$4,"+++"),Stac!$T47))=FALSE,"+++","++"),"+")," ")," ")</f>
        <v>++</v>
      </c>
      <c r="BA41" s="180" t="str">
        <f>IF(ISERR(FIND(BA$4,Stac!$T47))=FALSE,IF(ISERR(FIND(CONCATENATE(BA$4,"+"),Stac!$T47))=FALSE,IF(ISERR(FIND(CONCATENATE(BA$4,"++"),Stac!$T47))=FALSE,IF(ISERR(FIND(CONCATENATE(BA$4,"+++"),Stac!$T47))=FALSE,"+++","++"),"+")," ")," ")</f>
        <v xml:space="preserve"> </v>
      </c>
      <c r="BB41" s="180" t="str">
        <f>IF(ISERR(FIND(BB$4,Stac!$T47))=FALSE,IF(ISERR(FIND(CONCATENATE(BB$4,"+"),Stac!$T47))=FALSE,IF(ISERR(FIND(CONCATENATE(BB$4,"++"),Stac!$T47))=FALSE,IF(ISERR(FIND(CONCATENATE(BB$4,"+++"),Stac!$T47))=FALSE,"+++","++"),"+")," ")," ")</f>
        <v>+++</v>
      </c>
      <c r="BC41" s="180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180" t="e">
        <f>#N/A</f>
        <v>#N/A</v>
      </c>
      <c r="BE41" s="180" t="e">
        <f>#N/A</f>
        <v>#N/A</v>
      </c>
    </row>
    <row r="42" spans="1:57" hidden="1">
      <c r="A42" s="179" t="str">
        <f>Stac!C48</f>
        <v>Wychowanie fizyczne</v>
      </c>
      <c r="B42" s="180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2" s="180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2" s="180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2" s="180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2" s="180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2" s="180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2" s="180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2" s="180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2" s="180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2" s="180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2" s="180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2" s="180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2" s="180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2" s="180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2" s="180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2" s="180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2" s="180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2" s="180"/>
      <c r="T42" s="180"/>
      <c r="U42" s="180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2" s="180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2" s="180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2" s="180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2" s="180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2" s="180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2" s="180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2" s="180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2" s="180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2" s="180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2" s="180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2" s="180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2" s="180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2" s="180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2" s="180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2" s="180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2" s="180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2" s="180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2" s="180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2" s="180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2" s="180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2" s="180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2" s="180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2" s="180"/>
      <c r="AS42" s="180"/>
      <c r="AT42" s="180"/>
      <c r="AU42" s="180"/>
      <c r="AV42" s="180"/>
      <c r="AW42" s="180" t="str">
        <f>IF(ISERR(FIND(AW$4,Stac!$T48))=FALSE,IF(ISERR(FIND(CONCATENATE(AW$4,"+"),Stac!$T48))=FALSE,IF(ISERR(FIND(CONCATENATE(AW$4,"++"),Stac!$T48))=FALSE,IF(ISERR(FIND(CONCATENATE(AW$4,"+++"),Stac!$T48))=FALSE,"+++","++"),"+"),"-"),"-")</f>
        <v>-</v>
      </c>
      <c r="AX42" s="180" t="str">
        <f>IF(ISERR(FIND(AX$4,Stac!$T48))=FALSE,IF(ISERR(FIND(CONCATENATE(AX$4,"+"),Stac!$T48))=FALSE,IF(ISERR(FIND(CONCATENATE(AX$4,"++"),Stac!$T48))=FALSE,IF(ISERR(FIND(CONCATENATE(AX$4,"+++"),Stac!$T48))=FALSE,"+++","++"),"+"),"-"),"-")</f>
        <v>-</v>
      </c>
      <c r="AY42" s="180" t="str">
        <f>IF(ISERR(FIND(AY$4,Stac!$T48))=FALSE,IF(ISERR(FIND(CONCATENATE(AY$4,"+"),Stac!$T48))=FALSE,IF(ISERR(FIND(CONCATENATE(AY$4,"++"),Stac!$T48))=FALSE,IF(ISERR(FIND(CONCATENATE(AY$4,"+++"),Stac!$T48))=FALSE,"+++","++"),"+"),"-"),"-")</f>
        <v>-</v>
      </c>
      <c r="AZ42" s="180" t="str">
        <f>IF(ISERR(FIND(AZ$4,Stac!$T48))=FALSE,IF(ISERR(FIND(CONCATENATE(AZ$4,"+"),Stac!$T48))=FALSE,IF(ISERR(FIND(CONCATENATE(AZ$4,"++"),Stac!$T48))=FALSE,IF(ISERR(FIND(CONCATENATE(AZ$4,"+++"),Stac!$T48))=FALSE,"+++","++"),"+"),"-"),"-")</f>
        <v>-</v>
      </c>
      <c r="BA42" s="180" t="str">
        <f>IF(ISERR(FIND(BA$4,Stac!$T48))=FALSE,IF(ISERR(FIND(CONCATENATE(BA$4,"+"),Stac!$T48))=FALSE,IF(ISERR(FIND(CONCATENATE(BA$4,"++"),Stac!$T48))=FALSE,IF(ISERR(FIND(CONCATENATE(BA$4,"+++"),Stac!$T48))=FALSE,"+++","++"),"+"),"-"),"-")</f>
        <v>-</v>
      </c>
      <c r="BB42" s="180" t="str">
        <f>IF(ISERR(FIND(BB$4,Stac!$T48))=FALSE,IF(ISERR(FIND(CONCATENATE(BB$4,"+"),Stac!$T48))=FALSE,IF(ISERR(FIND(CONCATENATE(BB$4,"++"),Stac!$T48))=FALSE,IF(ISERR(FIND(CONCATENATE(BB$4,"+++"),Stac!$T48))=FALSE,"+++","++"),"+"),"-"),"-")</f>
        <v>-</v>
      </c>
      <c r="BC42" s="180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180" t="str">
        <f>IF(ISERR(FIND(BD$4,Stac!$T48))=0,IF(ISERR(FIND(CONCATENATE(BD$4,"+"),Stac!$T48))=0,IF(ISERR(FIND(CONCATENATE(BD$4,"++"),Stac!$T48))=0,IF(ISERR(FIND(CONCATENATE(BD$4,"+++"),Stac!$T48))=0,"+++","++"),"+"),"-"),"-")</f>
        <v>-</v>
      </c>
      <c r="BE42" s="180" t="str">
        <f>IF(ISERR(FIND(BE$4,Stac!$T48))=0,IF(ISERR(FIND(CONCATENATE(BE$4,"+"),Stac!$T48))=0,IF(ISERR(FIND(CONCATENATE(BE$4,"++"),Stac!$T48))=0,IF(ISERR(FIND(CONCATENATE(BE$4,"+++"),Stac!$T48))=0,"+++","++"),"+"),"-"),"-")</f>
        <v>-</v>
      </c>
    </row>
    <row r="43" spans="1:57" hidden="1">
      <c r="A43" s="179">
        <f>Stac!C49</f>
        <v>0</v>
      </c>
      <c r="B43" s="180" t="str">
        <f>IF(ISERR(FIND(B$4,Stac!$R49))=0,IF(ISERR(FIND(CONCATENATE(B$4,"+"),Stac!$R49))=0,IF(ISERR(FIND(CONCATENATE(B$4,"++"),Stac!$R49))=0,IF(ISERR(FIND(CONCATENATE(B$4,"+++"),Stac!$R49))=0,"+++","++"),"+"),"-"),"-")</f>
        <v>-</v>
      </c>
      <c r="C43" s="180" t="str">
        <f>IF(ISERR(FIND(C$4,Stac!$R49))=0,IF(ISERR(FIND(CONCATENATE(C$4,"+"),Stac!$R49))=0,IF(ISERR(FIND(CONCATENATE(C$4,"++"),Stac!$R49))=0,IF(ISERR(FIND(CONCATENATE(C$4,"+++"),Stac!$R49))=0,"+++","++"),"+"),"-"),"-")</f>
        <v>-</v>
      </c>
      <c r="D43" s="180" t="str">
        <f>IF(ISERR(FIND(D$4,Stac!$R49))=0,IF(ISERR(FIND(CONCATENATE(D$4,"+"),Stac!$R49))=0,IF(ISERR(FIND(CONCATENATE(D$4,"++"),Stac!$R49))=0,IF(ISERR(FIND(CONCATENATE(D$4,"+++"),Stac!$R49))=0,"+++","++"),"+"),"-"),"-")</f>
        <v>-</v>
      </c>
      <c r="E43" s="180" t="str">
        <f>IF(ISERR(FIND(E$4,Stac!$R49))=0,IF(ISERR(FIND(CONCATENATE(E$4,"+"),Stac!$R49))=0,IF(ISERR(FIND(CONCATENATE(E$4,"++"),Stac!$R49))=0,IF(ISERR(FIND(CONCATENATE(E$4,"+++"),Stac!$R49))=0,"+++","++"),"+"),"-"),"-")</f>
        <v>-</v>
      </c>
      <c r="F43" s="180" t="str">
        <f>IF(ISERR(FIND(F$4,Stac!$R49))=0,IF(ISERR(FIND(CONCATENATE(F$4,"+"),Stac!$R49))=0,IF(ISERR(FIND(CONCATENATE(F$4,"++"),Stac!$R49))=0,IF(ISERR(FIND(CONCATENATE(F$4,"+++"),Stac!$R49))=0,"+++","++"),"+"),"-"),"-")</f>
        <v>-</v>
      </c>
      <c r="G43" s="180" t="str">
        <f>IF(ISERR(FIND(G$4,Stac!$R49))=0,IF(ISERR(FIND(CONCATENATE(G$4,"+"),Stac!$R49))=0,IF(ISERR(FIND(CONCATENATE(G$4,"++"),Stac!$R49))=0,IF(ISERR(FIND(CONCATENATE(G$4,"+++"),Stac!$R49))=0,"+++","++"),"+"),"-"),"-")</f>
        <v>-</v>
      </c>
      <c r="H43" s="180" t="str">
        <f>IF(ISERR(FIND(H$4,Stac!$R49))=0,IF(ISERR(FIND(CONCATENATE(H$4,"+"),Stac!$R49))=0,IF(ISERR(FIND(CONCATENATE(H$4,"++"),Stac!$R49))=0,IF(ISERR(FIND(CONCATENATE(H$4,"+++"),Stac!$R49))=0,"+++","++"),"+"),"-"),"-")</f>
        <v>-</v>
      </c>
      <c r="I43" s="180" t="str">
        <f>IF(ISERR(FIND(I$4,Stac!$R49))=0,IF(ISERR(FIND(CONCATENATE(I$4,"+"),Stac!$R49))=0,IF(ISERR(FIND(CONCATENATE(I$4,"++"),Stac!$R49))=0,IF(ISERR(FIND(CONCATENATE(I$4,"+++"),Stac!$R49))=0,"+++","++"),"+"),"-"),"-")</f>
        <v>-</v>
      </c>
      <c r="J43" s="180" t="str">
        <f>IF(ISERR(FIND(J$4,Stac!$R49))=0,IF(ISERR(FIND(CONCATENATE(J$4,"+"),Stac!$R49))=0,IF(ISERR(FIND(CONCATENATE(J$4,"++"),Stac!$R49))=0,IF(ISERR(FIND(CONCATENATE(J$4,"+++"),Stac!$R49))=0,"+++","++"),"+"),"-"),"-")</f>
        <v>-</v>
      </c>
      <c r="K43" s="180" t="str">
        <f>IF(ISERR(FIND(K$4,Stac!$R49))=0,IF(ISERR(FIND(CONCATENATE(K$4,"+"),Stac!$R49))=0,IF(ISERR(FIND(CONCATENATE(K$4,"++"),Stac!$R49))=0,IF(ISERR(FIND(CONCATENATE(K$4,"+++"),Stac!$R49))=0,"+++","++"),"+"),"-"),"-")</f>
        <v>-</v>
      </c>
      <c r="L43" s="180" t="str">
        <f>IF(ISERR(FIND(L$4,Stac!$R49))=0,IF(ISERR(FIND(CONCATENATE(L$4,"+"),Stac!$R49))=0,IF(ISERR(FIND(CONCATENATE(L$4,"++"),Stac!$R49))=0,IF(ISERR(FIND(CONCATENATE(L$4,"+++"),Stac!$R49))=0,"+++","++"),"+"),"-"),"-")</f>
        <v>-</v>
      </c>
      <c r="M43" s="180" t="str">
        <f>IF(ISERR(FIND(M$4,Stac!$R49))=0,IF(ISERR(FIND(CONCATENATE(M$4,"+"),Stac!$R49))=0,IF(ISERR(FIND(CONCATENATE(M$4,"++"),Stac!$R49))=0,IF(ISERR(FIND(CONCATENATE(M$4,"+++"),Stac!$R49))=0,"+++","++"),"+"),"-"),"-")</f>
        <v>-</v>
      </c>
      <c r="N43" s="180" t="str">
        <f>IF(ISERR(FIND(N$4,Stac!$R49))=0,IF(ISERR(FIND(CONCATENATE(N$4,"+"),Stac!$R49))=0,IF(ISERR(FIND(CONCATENATE(N$4,"++"),Stac!$R49))=0,IF(ISERR(FIND(CONCATENATE(N$4,"+++"),Stac!$R49))=0,"+++","++"),"+"),"-"),"-")</f>
        <v>-</v>
      </c>
      <c r="O43" s="180" t="str">
        <f>IF(ISERR(FIND(O$4,Stac!$R49))=0,IF(ISERR(FIND(CONCATENATE(O$4,"+"),Stac!$R49))=0,IF(ISERR(FIND(CONCATENATE(O$4,"++"),Stac!$R49))=0,IF(ISERR(FIND(CONCATENATE(O$4,"+++"),Stac!$R49))=0,"+++","++"),"+"),"-"),"-")</f>
        <v>-</v>
      </c>
      <c r="P43" s="180" t="str">
        <f>IF(ISERR(FIND(P$4,Stac!$R49))=0,IF(ISERR(FIND(CONCATENATE(P$4,"+"),Stac!$R49))=0,IF(ISERR(FIND(CONCATENATE(P$4,"++"),Stac!$R49))=0,IF(ISERR(FIND(CONCATENATE(P$4,"+++"),Stac!$R49))=0,"+++","++"),"+"),"-"),"-")</f>
        <v>-</v>
      </c>
      <c r="Q43" s="180" t="str">
        <f>IF(ISERR(FIND(Q$4,Stac!$R49))=0,IF(ISERR(FIND(CONCATENATE(Q$4,"+"),Stac!$R49))=0,IF(ISERR(FIND(CONCATENATE(Q$4,"++"),Stac!$R49))=0,IF(ISERR(FIND(CONCATENATE(Q$4,"+++"),Stac!$R49))=0,"+++","++"),"+"),"-"),"-")</f>
        <v>-</v>
      </c>
      <c r="R43" s="180" t="str">
        <f>IF(ISERR(FIND(R$4,Stac!$R49))=0,IF(ISERR(FIND(CONCATENATE(R$4,"+"),Stac!$R49))=0,IF(ISERR(FIND(CONCATENATE(R$4,"++"),Stac!$R49))=0,IF(ISERR(FIND(CONCATENATE(R$4,"+++"),Stac!$R49))=0,"+++","++"),"+"),"-"),"-")</f>
        <v>-</v>
      </c>
      <c r="S43" s="180"/>
      <c r="T43" s="180"/>
      <c r="U43" s="180" t="str">
        <f>IF(ISERR(FIND(U$4,Stac!$S49))=0,IF(ISERR(FIND(CONCATENATE(U$4,"+"),Stac!$S49))=0,IF(ISERR(FIND(CONCATENATE(U$4,"++"),Stac!$S49))=0,IF(ISERR(FIND(CONCATENATE(U$4,"+++"),Stac!$S49))=0,"+++","++"),"+"),"-"),"-")</f>
        <v>-</v>
      </c>
      <c r="V43" s="180" t="str">
        <f>IF(ISERR(FIND(V$4,Stac!$S49))=0,IF(ISERR(FIND(CONCATENATE(V$4,"+"),Stac!$S49))=0,IF(ISERR(FIND(CONCATENATE(V$4,"++"),Stac!$S49))=0,IF(ISERR(FIND(CONCATENATE(V$4,"+++"),Stac!$S49))=0,"+++","++"),"+"),"-"),"-")</f>
        <v>-</v>
      </c>
      <c r="W43" s="180" t="str">
        <f>IF(ISERR(FIND(W$4,Stac!$S49))=0,IF(ISERR(FIND(CONCATENATE(W$4,"+"),Stac!$S49))=0,IF(ISERR(FIND(CONCATENATE(W$4,"++"),Stac!$S49))=0,IF(ISERR(FIND(CONCATENATE(W$4,"+++"),Stac!$S49))=0,"+++","++"),"+"),"-"),"-")</f>
        <v>-</v>
      </c>
      <c r="X43" s="180" t="str">
        <f>IF(ISERR(FIND(X$4,Stac!$S49))=0,IF(ISERR(FIND(CONCATENATE(X$4,"+"),Stac!$S49))=0,IF(ISERR(FIND(CONCATENATE(X$4,"++"),Stac!$S49))=0,IF(ISERR(FIND(CONCATENATE(X$4,"+++"),Stac!$S49))=0,"+++","++"),"+"),"-"),"-")</f>
        <v>-</v>
      </c>
      <c r="Y43" s="180" t="str">
        <f>IF(ISERR(FIND(Y$4,Stac!$S49))=0,IF(ISERR(FIND(CONCATENATE(Y$4,"+"),Stac!$S49))=0,IF(ISERR(FIND(CONCATENATE(Y$4,"++"),Stac!$S49))=0,IF(ISERR(FIND(CONCATENATE(Y$4,"+++"),Stac!$S49))=0,"+++","++"),"+"),"-"),"-")</f>
        <v>-</v>
      </c>
      <c r="Z43" s="180" t="str">
        <f>IF(ISERR(FIND(Z$4,Stac!$S49))=0,IF(ISERR(FIND(CONCATENATE(Z$4,"+"),Stac!$S49))=0,IF(ISERR(FIND(CONCATENATE(Z$4,"++"),Stac!$S49))=0,IF(ISERR(FIND(CONCATENATE(Z$4,"+++"),Stac!$S49))=0,"+++","++"),"+"),"-"),"-")</f>
        <v>-</v>
      </c>
      <c r="AA43" s="180" t="str">
        <f>IF(ISERR(FIND(AA$4,Stac!$S49))=0,IF(ISERR(FIND(CONCATENATE(AA$4,"+"),Stac!$S49))=0,IF(ISERR(FIND(CONCATENATE(AA$4,"++"),Stac!$S49))=0,IF(ISERR(FIND(CONCATENATE(AA$4,"+++"),Stac!$S49))=0,"+++","++"),"+"),"-"),"-")</f>
        <v>-</v>
      </c>
      <c r="AB43" s="180" t="str">
        <f>IF(ISERR(FIND(AB$4,Stac!$S49))=0,IF(ISERR(FIND(CONCATENATE(AB$4,"+"),Stac!$S49))=0,IF(ISERR(FIND(CONCATENATE(AB$4,"++"),Stac!$S49))=0,IF(ISERR(FIND(CONCATENATE(AB$4,"+++"),Stac!$S49))=0,"+++","++"),"+"),"-"),"-")</f>
        <v>-</v>
      </c>
      <c r="AC43" s="180" t="str">
        <f>IF(ISERR(FIND(AC$4,Stac!$S49))=0,IF(ISERR(FIND(CONCATENATE(AC$4,"+"),Stac!$S49))=0,IF(ISERR(FIND(CONCATENATE(AC$4,"++"),Stac!$S49))=0,IF(ISERR(FIND(CONCATENATE(AC$4,"+++"),Stac!$S49))=0,"+++","++"),"+"),"-"),"-")</f>
        <v>-</v>
      </c>
      <c r="AD43" s="180" t="str">
        <f>IF(ISERR(FIND(AD$4,Stac!$S49))=0,IF(ISERR(FIND(CONCATENATE(AD$4,"+"),Stac!$S49))=0,IF(ISERR(FIND(CONCATENATE(AD$4,"++"),Stac!$S49))=0,IF(ISERR(FIND(CONCATENATE(AD$4,"+++"),Stac!$S49))=0,"+++","++"),"+"),"-"),"-")</f>
        <v>-</v>
      </c>
      <c r="AE43" s="180" t="str">
        <f>IF(ISERR(FIND(AE$4,Stac!$S49))=0,IF(ISERR(FIND(CONCATENATE(AE$4,"+"),Stac!$S49))=0,IF(ISERR(FIND(CONCATENATE(AE$4,"++"),Stac!$S49))=0,IF(ISERR(FIND(CONCATENATE(AE$4,"+++"),Stac!$S49))=0,"+++","++"),"+"),"-"),"-")</f>
        <v>-</v>
      </c>
      <c r="AF43" s="180" t="str">
        <f>IF(ISERR(FIND(AF$4,Stac!$S49))=0,IF(ISERR(FIND(CONCATENATE(AF$4,"+"),Stac!$S49))=0,IF(ISERR(FIND(CONCATENATE(AF$4,"++"),Stac!$S49))=0,IF(ISERR(FIND(CONCATENATE(AF$4,"+++"),Stac!$S49))=0,"+++","++"),"+"),"-"),"-")</f>
        <v>-</v>
      </c>
      <c r="AG43" s="180" t="str">
        <f>IF(ISERR(FIND(AG$4,Stac!$S49))=0,IF(ISERR(FIND(CONCATENATE(AG$4,"+"),Stac!$S49))=0,IF(ISERR(FIND(CONCATENATE(AG$4,"++"),Stac!$S49))=0,IF(ISERR(FIND(CONCATENATE(AG$4,"+++"),Stac!$S49))=0,"+++","++"),"+"),"-"),"-")</f>
        <v>-</v>
      </c>
      <c r="AH43" s="180" t="str">
        <f>IF(ISERR(FIND(AH$4,Stac!$S49))=0,IF(ISERR(FIND(CONCATENATE(AH$4,"+"),Stac!$S49))=0,IF(ISERR(FIND(CONCATENATE(AH$4,"++"),Stac!$S49))=0,IF(ISERR(FIND(CONCATENATE(AH$4,"+++"),Stac!$S49))=0,"+++","++"),"+"),"-"),"-")</f>
        <v>-</v>
      </c>
      <c r="AI43" s="180" t="str">
        <f>IF(ISERR(FIND(AI$4,Stac!$S49))=0,IF(ISERR(FIND(CONCATENATE(AI$4,"+"),Stac!$S49))=0,IF(ISERR(FIND(CONCATENATE(AI$4,"++"),Stac!$S49))=0,IF(ISERR(FIND(CONCATENATE(AI$4,"+++"),Stac!$S49))=0,"+++","++"),"+"),"-"),"-")</f>
        <v>-</v>
      </c>
      <c r="AJ43" s="180" t="str">
        <f>IF(ISERR(FIND(AJ$4,Stac!$S49))=0,IF(ISERR(FIND(CONCATENATE(AJ$4,"+"),Stac!$S49))=0,IF(ISERR(FIND(CONCATENATE(AJ$4,"++"),Stac!$S49))=0,IF(ISERR(FIND(CONCATENATE(AJ$4,"+++"),Stac!$S49))=0,"+++","++"),"+"),"-"),"-")</f>
        <v>-</v>
      </c>
      <c r="AK43" s="180" t="str">
        <f>IF(ISERR(FIND(AK$4,Stac!$S49))=0,IF(ISERR(FIND(CONCATENATE(AK$4,"+"),Stac!$S49))=0,IF(ISERR(FIND(CONCATENATE(AK$4,"++"),Stac!$S49))=0,IF(ISERR(FIND(CONCATENATE(AK$4,"+++"),Stac!$S49))=0,"+++","++"),"+"),"-"),"-")</f>
        <v>-</v>
      </c>
      <c r="AL43" s="180" t="str">
        <f>IF(ISERR(FIND(AL$4,Stac!$S49))=0,IF(ISERR(FIND(CONCATENATE(AL$4,"+"),Stac!$S49))=0,IF(ISERR(FIND(CONCATENATE(AL$4,"++"),Stac!$S49))=0,IF(ISERR(FIND(CONCATENATE(AL$4,"+++"),Stac!$S49))=0,"+++","++"),"+"),"-"),"-")</f>
        <v>-</v>
      </c>
      <c r="AM43" s="180" t="str">
        <f>IF(ISERR(FIND(AM$4,Stac!$S49))=0,IF(ISERR(FIND(CONCATENATE(AM$4,"+"),Stac!$S49))=0,IF(ISERR(FIND(CONCATENATE(AM$4,"++"),Stac!$S49))=0,IF(ISERR(FIND(CONCATENATE(AM$4,"+++"),Stac!$S49))=0,"+++","++"),"+"),"-"),"-")</f>
        <v>-</v>
      </c>
      <c r="AN43" s="180" t="str">
        <f>IF(ISERR(FIND(AN$4,Stac!$S49))=0,IF(ISERR(FIND(CONCATENATE(AN$4,"+"),Stac!$S49))=0,IF(ISERR(FIND(CONCATENATE(AN$4,"++"),Stac!$S49))=0,IF(ISERR(FIND(CONCATENATE(AN$4,"+++"),Stac!$S49))=0,"+++","++"),"+"),"-"),"-")</f>
        <v>-</v>
      </c>
      <c r="AO43" s="180" t="str">
        <f>IF(ISERR(FIND(AO$4,Stac!$S49))=0,IF(ISERR(FIND(CONCATENATE(AO$4,"+"),Stac!$S49))=0,IF(ISERR(FIND(CONCATENATE(AO$4,"++"),Stac!$S49))=0,IF(ISERR(FIND(CONCATENATE(AO$4,"+++"),Stac!$S49))=0,"+++","++"),"+"),"-"),"-")</f>
        <v>-</v>
      </c>
      <c r="AP43" s="180" t="str">
        <f>IF(ISERR(FIND(AP$4,Stac!$S49))=0,IF(ISERR(FIND(CONCATENATE(AP$4,"+"),Stac!$S49))=0,IF(ISERR(FIND(CONCATENATE(AP$4,"++"),Stac!$S49))=0,IF(ISERR(FIND(CONCATENATE(AP$4,"+++"),Stac!$S49))=0,"+++","++"),"+"),"-"),"-")</f>
        <v>-</v>
      </c>
      <c r="AQ43" s="180" t="str">
        <f>IF(ISERR(FIND(AQ$4,Stac!$S49))=0,IF(ISERR(FIND(CONCATENATE(AQ$4,"+"),Stac!$S49))=0,IF(ISERR(FIND(CONCATENATE(AQ$4,"++"),Stac!$S49))=0,IF(ISERR(FIND(CONCATENATE(AQ$4,"+++"),Stac!$S49))=0,"+++","++"),"+"),"-"),"-")</f>
        <v>-</v>
      </c>
      <c r="AR43" s="180"/>
      <c r="AS43" s="180"/>
      <c r="AT43" s="180"/>
      <c r="AU43" s="180"/>
      <c r="AV43" s="180"/>
      <c r="AW43" s="180" t="str">
        <f>IF(ISERR(FIND(AW$4,Stac!$T49))=0,IF(ISERR(FIND(CONCATENATE(AW$4,"+"),Stac!$T49))=0,IF(ISERR(FIND(CONCATENATE(AW$4,"++"),Stac!$T49))=0,IF(ISERR(FIND(CONCATENATE(AW$4,"+++"),Stac!$T49))=0,"+++","++"),"+"),"-"),"-")</f>
        <v>-</v>
      </c>
      <c r="AX43" s="180" t="str">
        <f>IF(ISERR(FIND(AX$4,Stac!$T49))=0,IF(ISERR(FIND(CONCATENATE(AX$4,"+"),Stac!$T49))=0,IF(ISERR(FIND(CONCATENATE(AX$4,"++"),Stac!$T49))=0,IF(ISERR(FIND(CONCATENATE(AX$4,"+++"),Stac!$T49))=0,"+++","++"),"+"),"-"),"-")</f>
        <v>-</v>
      </c>
      <c r="AY43" s="180" t="str">
        <f>IF(ISERR(FIND(AY$4,Stac!$T49))=0,IF(ISERR(FIND(CONCATENATE(AY$4,"+"),Stac!$T49))=0,IF(ISERR(FIND(CONCATENATE(AY$4,"++"),Stac!$T49))=0,IF(ISERR(FIND(CONCATENATE(AY$4,"+++"),Stac!$T49))=0,"+++","++"),"+"),"-"),"-")</f>
        <v>-</v>
      </c>
      <c r="AZ43" s="180" t="str">
        <f>IF(ISERR(FIND(AZ$4,Stac!$T49))=0,IF(ISERR(FIND(CONCATENATE(AZ$4,"+"),Stac!$T49))=0,IF(ISERR(FIND(CONCATENATE(AZ$4,"++"),Stac!$T49))=0,IF(ISERR(FIND(CONCATENATE(AZ$4,"+++"),Stac!$T49))=0,"+++","++"),"+"),"-"),"-")</f>
        <v>-</v>
      </c>
      <c r="BA43" s="180" t="str">
        <f>IF(ISERR(FIND(BA$4,Stac!$T49))=0,IF(ISERR(FIND(CONCATENATE(BA$4,"+"),Stac!$T49))=0,IF(ISERR(FIND(CONCATENATE(BA$4,"++"),Stac!$T49))=0,IF(ISERR(FIND(CONCATENATE(BA$4,"+++"),Stac!$T49))=0,"+++","++"),"+"),"-"),"-")</f>
        <v>-</v>
      </c>
      <c r="BB43" s="180" t="str">
        <f>IF(ISERR(FIND(BB$4,Stac!$T49))=0,IF(ISERR(FIND(CONCATENATE(BB$4,"+"),Stac!$T49))=0,IF(ISERR(FIND(CONCATENATE(BB$4,"++"),Stac!$T49))=0,IF(ISERR(FIND(CONCATENATE(BB$4,"+++"),Stac!$T49))=0,"+++","++"),"+"),"-"),"-")</f>
        <v>-</v>
      </c>
      <c r="BC43" s="180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180"/>
      <c r="BE43" s="180"/>
    </row>
    <row r="44" spans="1:57" hidden="1">
      <c r="A44" s="179">
        <f>Stac!C50</f>
        <v>0</v>
      </c>
      <c r="B44" s="180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180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180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180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180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180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180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180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180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180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180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180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180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180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180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180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180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180"/>
      <c r="T44" s="180"/>
      <c r="U44" s="180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180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180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180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180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180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180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180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180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180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180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180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180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180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180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180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180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180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180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180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180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180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180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180"/>
      <c r="AS44" s="180"/>
      <c r="AT44" s="180"/>
      <c r="AU44" s="180"/>
      <c r="AV44" s="180"/>
      <c r="AW44" s="180" t="str">
        <f>IF(ISERR(FIND(AW$4,Stac!$T50))=0,IF(ISERR(FIND(CONCATENATE(AW$4,"+"),Stac!$T50))=0,IF(ISERR(FIND(CONCATENATE(AW$4,"++"),Stac!$T50))=0,IF(ISERR(FIND(CONCATENATE(AW$4,"+++"),Stac!$T50))=0,"+++","++"),"+"),"-"),"-")</f>
        <v>-</v>
      </c>
      <c r="AX44" s="180" t="str">
        <f>IF(ISERR(FIND(AX$4,Stac!$T50))=0,IF(ISERR(FIND(CONCATENATE(AX$4,"+"),Stac!$T50))=0,IF(ISERR(FIND(CONCATENATE(AX$4,"++"),Stac!$T50))=0,IF(ISERR(FIND(CONCATENATE(AX$4,"+++"),Stac!$T50))=0,"+++","++"),"+"),"-"),"-")</f>
        <v>-</v>
      </c>
      <c r="AY44" s="180" t="str">
        <f>IF(ISERR(FIND(AY$4,Stac!$T50))=0,IF(ISERR(FIND(CONCATENATE(AY$4,"+"),Stac!$T50))=0,IF(ISERR(FIND(CONCATENATE(AY$4,"++"),Stac!$T50))=0,IF(ISERR(FIND(CONCATENATE(AY$4,"+++"),Stac!$T50))=0,"+++","++"),"+"),"-"),"-")</f>
        <v>-</v>
      </c>
      <c r="AZ44" s="180" t="str">
        <f>IF(ISERR(FIND(AZ$4,Stac!$T50))=0,IF(ISERR(FIND(CONCATENATE(AZ$4,"+"),Stac!$T50))=0,IF(ISERR(FIND(CONCATENATE(AZ$4,"++"),Stac!$T50))=0,IF(ISERR(FIND(CONCATENATE(AZ$4,"+++"),Stac!$T50))=0,"+++","++"),"+"),"-"),"-")</f>
        <v>-</v>
      </c>
      <c r="BA44" s="180" t="str">
        <f>IF(ISERR(FIND(BA$4,Stac!$T50))=0,IF(ISERR(FIND(CONCATENATE(BA$4,"+"),Stac!$T50))=0,IF(ISERR(FIND(CONCATENATE(BA$4,"++"),Stac!$T50))=0,IF(ISERR(FIND(CONCATENATE(BA$4,"+++"),Stac!$T50))=0,"+++","++"),"+"),"-"),"-")</f>
        <v>-</v>
      </c>
      <c r="BB44" s="180" t="str">
        <f>IF(ISERR(FIND(BB$4,Stac!$T50))=0,IF(ISERR(FIND(CONCATENATE(BB$4,"+"),Stac!$T50))=0,IF(ISERR(FIND(CONCATENATE(BB$4,"++"),Stac!$T50))=0,IF(ISERR(FIND(CONCATENATE(BB$4,"+++"),Stac!$T50))=0,"+++","++"),"+"),"-"),"-")</f>
        <v>-</v>
      </c>
      <c r="BC44" s="180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180"/>
      <c r="BE44" s="180"/>
    </row>
    <row r="45" spans="1:57" hidden="1">
      <c r="A45" s="179" t="e">
        <f>Stac!#REF!</f>
        <v>#REF!</v>
      </c>
      <c r="B45" s="180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5" s="180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5" s="180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5" s="180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5" s="180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5" s="180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5" s="180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5" s="180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5" s="180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5" s="180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5" s="180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5" s="180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5" s="180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5" s="180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5" s="180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5" s="180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5" s="180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5" s="180"/>
      <c r="T45" s="180"/>
      <c r="U45" s="180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5" s="180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5" s="180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5" s="180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5" s="180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5" s="180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5" s="180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5" s="180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5" s="180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5" s="180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5" s="180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5" s="180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5" s="180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5" s="180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5" s="180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5" s="180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5" s="180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5" s="180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5" s="180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5" s="180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5" s="180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5" s="180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5" s="180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5" s="180"/>
      <c r="AS45" s="180"/>
      <c r="AT45" s="180"/>
      <c r="AU45" s="180"/>
      <c r="AV45" s="180"/>
      <c r="AW45" s="180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5" s="180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5" s="180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5" s="180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5" s="180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5" s="180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5" s="180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5" s="180"/>
      <c r="BE45" s="180"/>
    </row>
    <row r="46" spans="1:57" s="3" customFormat="1" ht="89.25" hidden="1">
      <c r="A46" s="184"/>
      <c r="B46" s="185" t="str">
        <f>CONCATENATE(IF(B6&lt;&gt;"-",B6,""),IF(B7&lt;&gt;"-",B7,""),IF(B8&lt;&gt;"-",B8,""),IF(B9&lt;&gt;"-",B9,""),IF(B10&lt;&gt;"-",B10,""),IF(B11&lt;&gt;"-",B11,""),IF(B12&lt;&gt;"-",B12,""),IF(B13&lt;&gt;"-",B13,""),IF(B14&lt;&gt;"-",B14,""),IF(B15&lt;&gt;"-",B15,""),IF(B16&lt;&gt;"-",B16,""),IF(B17&lt;&gt;"-",B17,""),IF(B18&lt;&gt;"-",B18,""),IF(B19&lt;&gt;"-",B19,""),IF(B20&lt;&gt;"-",B20,""),IF(B21&lt;&gt;"-",B21,""),IF(B22&lt;&gt;"-",B22,""),IF(B23&lt;&gt;"-",B23,""),IF(B24&lt;&gt;"-",B24,""),IF(B25&lt;&gt;"-",B25,""),IF(B26&lt;&gt;"-",B26,""),IF(B27&lt;&gt;"-",B27,""),IF(B28&lt;&gt;"-",B28,""),IF(B29&lt;&gt;"-",B29,""),IF(B30&lt;&gt;"-",B30,""),IF(B32&lt;&gt;"-",B32,""),IF(B33&lt;&gt;"-",B33,""),IF(B34&lt;&gt;"-",B34,""),IF(B35&lt;&gt;"-",B35,""),IF(B36&lt;&gt;"-",B36,""),IF(B37&lt;&gt;"-",B37,""),IF(B39&lt;&gt;"-",B39,""),IF(B40&lt;&gt;"-",B40,""),IF(B41&lt;&gt;"-",B41,""),IF(B42&lt;&gt;"-",B42,""),IF(B43&lt;&gt;"-",B43,""),IF(B44&lt;&gt;"-",B44,""),IF(B45&lt;&gt;"-",B45,""))</f>
        <v xml:space="preserve">     ++++      + +++   +++           </v>
      </c>
      <c r="C46" s="185" t="str">
        <f t="shared" ref="C46:BB46" si="0">CONCATENATE(IF(C6&lt;&gt;"-",C6,""),IF(C7&lt;&gt;"-",C7,""),IF(C8&lt;&gt;"-",C8,""),IF(C9&lt;&gt;"-",C9,""),IF(C10&lt;&gt;"-",C10,""),IF(C11&lt;&gt;"-",C11,""),IF(C12&lt;&gt;"-",C12,""),IF(C13&lt;&gt;"-",C13,""),IF(C14&lt;&gt;"-",C14,""),IF(C15&lt;&gt;"-",C15,""),IF(C16&lt;&gt;"-",C16,""),IF(C17&lt;&gt;"-",C17,""),IF(C18&lt;&gt;"-",C18,""),IF(C19&lt;&gt;"-",C19,""),IF(C20&lt;&gt;"-",C20,""),IF(C21&lt;&gt;"-",C21,""),IF(C22&lt;&gt;"-",C22,""),IF(C23&lt;&gt;"-",C23,""),IF(C24&lt;&gt;"-",C24,""),IF(C25&lt;&gt;"-",C25,""),IF(C26&lt;&gt;"-",C26,""),IF(C27&lt;&gt;"-",C27,""),IF(C28&lt;&gt;"-",C28,""),IF(C29&lt;&gt;"-",C29,""),IF(C30&lt;&gt;"-",C30,""),IF(C32&lt;&gt;"-",C32,""),IF(C33&lt;&gt;"-",C33,""),IF(C34&lt;&gt;"-",C34,""),IF(C35&lt;&gt;"-",C35,""),IF(C36&lt;&gt;"-",C36,""),IF(C37&lt;&gt;"-",C37,""),IF(C39&lt;&gt;"-",C39,""),IF(C40&lt;&gt;"-",C40,""),IF(C41&lt;&gt;"-",C41,""),IF(C42&lt;&gt;"-",C42,""),IF(C43&lt;&gt;"-",C43,""),IF(C44&lt;&gt;"-",C44,""),IF(C45&lt;&gt;"-",C45,""))</f>
        <v xml:space="preserve">              +++                </v>
      </c>
      <c r="D46" s="185" t="str">
        <f t="shared" si="0"/>
        <v xml:space="preserve">+++                   ++      +   </v>
      </c>
      <c r="E46" s="185" t="str">
        <f t="shared" si="0"/>
        <v xml:space="preserve">  ++++++                           </v>
      </c>
      <c r="F46" s="185" t="str">
        <f t="shared" si="0"/>
        <v xml:space="preserve"> ++++  +++        +++ ++         +   </v>
      </c>
      <c r="G46" s="185" t="str">
        <f t="shared" si="0"/>
        <v xml:space="preserve">  +++         +++              ++  </v>
      </c>
      <c r="H46" s="185" t="str">
        <f t="shared" si="0"/>
        <v xml:space="preserve"> ++  ++ +++       ++  ++ +++       +   </v>
      </c>
      <c r="I46" s="185" t="str">
        <f t="shared" si="0"/>
        <v xml:space="preserve">  ++            +               </v>
      </c>
      <c r="J46" s="185" t="str">
        <f t="shared" si="0"/>
        <v xml:space="preserve">     +++                         </v>
      </c>
      <c r="K46" s="185" t="str">
        <f t="shared" si="0"/>
        <v xml:space="preserve"> +++              ++++++  +      +++++++</v>
      </c>
      <c r="L46" s="185" t="str">
        <f t="shared" si="0"/>
        <v xml:space="preserve">++  +  +++      ++  +  +++           </v>
      </c>
      <c r="M46" s="185" t="str">
        <f t="shared" si="0"/>
        <v xml:space="preserve">    ++ +++         +++  +++         ++++</v>
      </c>
      <c r="N46" s="185" t="str">
        <f t="shared" si="0"/>
        <v>+                            +++</v>
      </c>
      <c r="O46" s="185" t="str">
        <f t="shared" si="0"/>
        <v xml:space="preserve">+      +          +++  +      +  </v>
      </c>
      <c r="P46" s="185" t="str">
        <f t="shared" si="0"/>
        <v xml:space="preserve">                  +++          + </v>
      </c>
      <c r="Q46" s="185" t="str">
        <f t="shared" si="0"/>
        <v xml:space="preserve">                             ++++</v>
      </c>
      <c r="R46" s="185" t="str">
        <f t="shared" si="0"/>
        <v xml:space="preserve">                  +++            </v>
      </c>
      <c r="S46" s="185"/>
      <c r="T46" s="185"/>
      <c r="U46" s="185" t="str">
        <f t="shared" si="0"/>
        <v xml:space="preserve">  ++   ++++     +++++  +  ++     ++++</v>
      </c>
      <c r="V46" s="185" t="str">
        <f t="shared" si="0"/>
        <v>++              +   ++       +++</v>
      </c>
      <c r="W46" s="185" t="str">
        <f t="shared" si="0"/>
        <v xml:space="preserve">        +++           +++++      +</v>
      </c>
      <c r="X46" s="185" t="str">
        <f t="shared" si="0"/>
        <v xml:space="preserve">        +      +++     +     +++++</v>
      </c>
      <c r="Y46" s="185" t="str">
        <f t="shared" si="0"/>
        <v xml:space="preserve">  ++            +    +++       +++</v>
      </c>
      <c r="Z46" s="185" t="str">
        <f t="shared" si="0"/>
        <v xml:space="preserve">               +           ++++</v>
      </c>
      <c r="AA46" s="185" t="str">
        <f t="shared" si="0"/>
        <v xml:space="preserve">        ++           ++++++       </v>
      </c>
      <c r="AB46" s="185" t="str">
        <f t="shared" si="0"/>
        <v xml:space="preserve">     +         +++           +</v>
      </c>
      <c r="AC46" s="185" t="str">
        <f t="shared" si="0"/>
        <v xml:space="preserve"> ++  ++++++++      +  +++ ++      ++++++ </v>
      </c>
      <c r="AD46" s="185" t="str">
        <f t="shared" si="0"/>
        <v xml:space="preserve"> ++++  +++++       +++ + ++      ++   </v>
      </c>
      <c r="AE46" s="185" t="str">
        <f t="shared" si="0"/>
        <v xml:space="preserve">   +        ++                </v>
      </c>
      <c r="AF46" s="185" t="str">
        <f t="shared" si="0"/>
        <v xml:space="preserve">  ++                ++     +   </v>
      </c>
      <c r="AG46" s="185" t="str">
        <f t="shared" si="0"/>
        <v xml:space="preserve">+++ ++++              +         </v>
      </c>
      <c r="AH46" s="185" t="str">
        <f t="shared" si="0"/>
        <v xml:space="preserve">+             +  +++       ++++  </v>
      </c>
      <c r="AI46" s="185" t="str">
        <f t="shared" si="0"/>
        <v xml:space="preserve">     ++++        +  ++        +++ </v>
      </c>
      <c r="AJ46" s="185" t="str">
        <f t="shared" si="0"/>
        <v xml:space="preserve">               +++         +++++++ </v>
      </c>
      <c r="AK46" s="185" t="str">
        <f t="shared" si="0"/>
        <v xml:space="preserve">       +++                     </v>
      </c>
      <c r="AL46" s="185" t="str">
        <f t="shared" si="0"/>
        <v xml:space="preserve">                 +++           </v>
      </c>
      <c r="AM46" s="185" t="str">
        <f t="shared" si="0"/>
        <v xml:space="preserve"> +  + +         ++ ++         </v>
      </c>
      <c r="AN46" s="185" t="str">
        <f t="shared" si="0"/>
        <v xml:space="preserve">+                          +++ </v>
      </c>
      <c r="AO46" s="185" t="str">
        <f t="shared" si="0"/>
        <v xml:space="preserve">    +              ++       +++ </v>
      </c>
      <c r="AP46" s="185" t="str">
        <f t="shared" si="0"/>
        <v xml:space="preserve"> + + ++++     ++++ ++ ++        ++ </v>
      </c>
      <c r="AQ46" s="185" t="str">
        <f t="shared" si="0"/>
        <v xml:space="preserve">    +++                    +++++ </v>
      </c>
      <c r="AR46" s="185"/>
      <c r="AS46" s="185"/>
      <c r="AT46" s="185"/>
      <c r="AU46" s="185"/>
      <c r="AV46" s="185"/>
      <c r="AW46" s="185" t="str">
        <f t="shared" si="0"/>
        <v xml:space="preserve">  ++           +++++           ++++</v>
      </c>
      <c r="AX46" s="185" t="str">
        <f t="shared" si="0"/>
        <v xml:space="preserve">+      ++                  +++ </v>
      </c>
      <c r="AY46" s="185" t="str">
        <f t="shared" si="0"/>
        <v xml:space="preserve">Moduł kształcenia+    ++ ++       + ++++++   ++++  </v>
      </c>
      <c r="AZ46" s="185" t="str">
        <f t="shared" si="0"/>
        <v>++++ +++++    +++ ++ ++     ++++++++</v>
      </c>
      <c r="BA46" s="185" t="str">
        <f t="shared" si="0"/>
        <v xml:space="preserve">        +     +  ++   +       </v>
      </c>
      <c r="BB46" s="185" t="str">
        <f t="shared" si="0"/>
        <v xml:space="preserve">  +           ++ ++  +++      ++++</v>
      </c>
      <c r="BC46" s="185" t="str">
        <f>"#VALUE!"</f>
        <v>#VALUE!</v>
      </c>
      <c r="BD46" s="185"/>
      <c r="BE46" s="185"/>
    </row>
    <row r="47" spans="1:57" ht="22.5" customHeight="1">
      <c r="A47" s="235" t="s">
        <v>221</v>
      </c>
      <c r="B47" s="236">
        <f>COUNTIF(B9:B41,"+*")</f>
        <v>5</v>
      </c>
      <c r="C47" s="236">
        <f>COUNTIF(C9:C41,"+*")</f>
        <v>2</v>
      </c>
      <c r="D47" s="236">
        <f t="shared" ref="D47:S47" si="1">COUNTIF(D9:D41,"+*")</f>
        <v>4</v>
      </c>
      <c r="E47" s="236">
        <f t="shared" si="1"/>
        <v>2</v>
      </c>
      <c r="F47" s="236">
        <f t="shared" si="1"/>
        <v>7</v>
      </c>
      <c r="G47" s="236">
        <f t="shared" si="1"/>
        <v>5</v>
      </c>
      <c r="H47" s="236">
        <f t="shared" si="1"/>
        <v>7</v>
      </c>
      <c r="I47" s="236">
        <f t="shared" si="1"/>
        <v>2</v>
      </c>
      <c r="J47" s="236">
        <f t="shared" si="1"/>
        <v>1</v>
      </c>
      <c r="K47" s="236">
        <f t="shared" si="1"/>
        <v>9</v>
      </c>
      <c r="L47" s="236">
        <f t="shared" si="1"/>
        <v>6</v>
      </c>
      <c r="M47" s="236">
        <f t="shared" si="1"/>
        <v>6</v>
      </c>
      <c r="N47" s="236">
        <f t="shared" si="1"/>
        <v>4</v>
      </c>
      <c r="O47" s="236">
        <f t="shared" si="1"/>
        <v>5</v>
      </c>
      <c r="P47" s="236">
        <f t="shared" si="1"/>
        <v>2</v>
      </c>
      <c r="Q47" s="236">
        <f t="shared" si="1"/>
        <v>2</v>
      </c>
      <c r="R47" s="236">
        <f t="shared" si="1"/>
        <v>1</v>
      </c>
      <c r="S47" s="236">
        <f t="shared" si="1"/>
        <v>1</v>
      </c>
      <c r="T47" s="235" t="s">
        <v>221</v>
      </c>
      <c r="U47" s="236">
        <f>COUNTIF(U9:U41,"+*")</f>
        <v>11</v>
      </c>
      <c r="V47" s="236">
        <f t="shared" ref="V47:BB47" si="2">COUNTIF(V9:V41,"+*")</f>
        <v>5</v>
      </c>
      <c r="W47" s="236">
        <f t="shared" si="2"/>
        <v>4</v>
      </c>
      <c r="X47" s="236">
        <f t="shared" si="2"/>
        <v>5</v>
      </c>
      <c r="Y47" s="236">
        <f t="shared" si="2"/>
        <v>4</v>
      </c>
      <c r="Z47" s="236">
        <f t="shared" si="2"/>
        <v>3</v>
      </c>
      <c r="AA47" s="236">
        <f t="shared" si="2"/>
        <v>3</v>
      </c>
      <c r="AB47" s="236">
        <f t="shared" si="2"/>
        <v>4</v>
      </c>
      <c r="AC47" s="236">
        <f t="shared" si="2"/>
        <v>11</v>
      </c>
      <c r="AD47" s="236">
        <f t="shared" si="2"/>
        <v>9</v>
      </c>
      <c r="AE47" s="236">
        <f t="shared" si="2"/>
        <v>3</v>
      </c>
      <c r="AF47" s="236">
        <f t="shared" si="2"/>
        <v>3</v>
      </c>
      <c r="AG47" s="236">
        <f t="shared" si="2"/>
        <v>6</v>
      </c>
      <c r="AH47" s="236">
        <f t="shared" si="2"/>
        <v>5</v>
      </c>
      <c r="AI47" s="236">
        <f t="shared" si="2"/>
        <v>5</v>
      </c>
      <c r="AJ47" s="236">
        <f t="shared" si="2"/>
        <v>4</v>
      </c>
      <c r="AK47" s="236">
        <f t="shared" si="2"/>
        <v>1</v>
      </c>
      <c r="AL47" s="236">
        <f t="shared" si="2"/>
        <v>1</v>
      </c>
      <c r="AM47" s="236">
        <f t="shared" si="2"/>
        <v>6</v>
      </c>
      <c r="AN47" s="236">
        <f t="shared" si="2"/>
        <v>2</v>
      </c>
      <c r="AO47" s="236">
        <f t="shared" si="2"/>
        <v>3</v>
      </c>
      <c r="AP47" s="236">
        <f t="shared" si="2"/>
        <v>10</v>
      </c>
      <c r="AQ47" s="236">
        <f t="shared" si="2"/>
        <v>4</v>
      </c>
      <c r="AR47" s="236">
        <f t="shared" si="2"/>
        <v>1</v>
      </c>
      <c r="AS47" s="236">
        <f t="shared" si="2"/>
        <v>1</v>
      </c>
      <c r="AT47" s="236">
        <f t="shared" si="2"/>
        <v>1</v>
      </c>
      <c r="AU47" s="236">
        <f t="shared" si="2"/>
        <v>2</v>
      </c>
      <c r="AV47" s="235" t="s">
        <v>221</v>
      </c>
      <c r="AW47" s="236">
        <f t="shared" si="2"/>
        <v>5</v>
      </c>
      <c r="AX47" s="236">
        <f>COUNTIF(AX9:AX41,"+*")</f>
        <v>5</v>
      </c>
      <c r="AY47" s="236">
        <f t="shared" si="2"/>
        <v>12</v>
      </c>
      <c r="AZ47" s="236">
        <f t="shared" si="2"/>
        <v>17</v>
      </c>
      <c r="BA47" s="236">
        <f t="shared" si="2"/>
        <v>5</v>
      </c>
      <c r="BB47" s="236">
        <f t="shared" si="2"/>
        <v>7</v>
      </c>
    </row>
  </sheetData>
  <sheetProtection selectLockedCells="1" selectUnlockedCells="1"/>
  <mergeCells count="3">
    <mergeCell ref="B2:S2"/>
    <mergeCell ref="AW2:BB2"/>
    <mergeCell ref="U2:AU2"/>
  </mergeCells>
  <pageMargins left="0.7" right="0.7" top="0.75" bottom="0.7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4"/>
  <sheetViews>
    <sheetView workbookViewId="0">
      <selection activeCell="A3" sqref="A3"/>
    </sheetView>
  </sheetViews>
  <sheetFormatPr defaultColWidth="8.85546875" defaultRowHeight="12.75"/>
  <cols>
    <col min="1" max="1" width="11.5703125" style="1" customWidth="1"/>
    <col min="2" max="2" width="69" style="1" customWidth="1"/>
    <col min="3" max="6" width="8.85546875" style="1" customWidth="1"/>
    <col min="7" max="16384" width="8.85546875" style="1"/>
  </cols>
  <sheetData>
    <row r="1" spans="1:6">
      <c r="A1" s="54"/>
      <c r="B1" s="186" t="s">
        <v>281</v>
      </c>
      <c r="C1" s="187"/>
      <c r="D1" s="187"/>
      <c r="E1" s="187"/>
    </row>
    <row r="2" spans="1:6" ht="16.5" thickBot="1">
      <c r="A2" s="188" t="s">
        <v>291</v>
      </c>
      <c r="B2" s="189" t="s">
        <v>284</v>
      </c>
      <c r="C2" s="299" t="s">
        <v>290</v>
      </c>
      <c r="D2" s="190"/>
      <c r="E2" s="191"/>
    </row>
    <row r="3" spans="1:6" ht="46.5" customHeight="1" thickBot="1">
      <c r="A3" s="193" t="s">
        <v>169</v>
      </c>
      <c r="B3" s="238" t="s">
        <v>222</v>
      </c>
      <c r="C3" s="243" t="s">
        <v>231</v>
      </c>
      <c r="D3" s="194"/>
      <c r="E3" s="194"/>
      <c r="F3"/>
    </row>
    <row r="4" spans="1:6" ht="26.25" thickBot="1">
      <c r="A4" s="193" t="s">
        <v>172</v>
      </c>
      <c r="B4" s="239" t="s">
        <v>223</v>
      </c>
      <c r="C4" s="244" t="s">
        <v>231</v>
      </c>
      <c r="D4" s="194"/>
      <c r="E4" s="194"/>
    </row>
    <row r="5" spans="1:6" ht="26.25" thickBot="1">
      <c r="A5" s="193" t="s">
        <v>168</v>
      </c>
      <c r="B5" s="239" t="s">
        <v>59</v>
      </c>
      <c r="C5" s="244" t="s">
        <v>231</v>
      </c>
      <c r="D5" s="194"/>
      <c r="E5" s="194"/>
    </row>
    <row r="6" spans="1:6" ht="26.25" thickBot="1">
      <c r="A6" s="193" t="s">
        <v>173</v>
      </c>
      <c r="B6" s="240" t="s">
        <v>60</v>
      </c>
      <c r="C6" s="245" t="s">
        <v>231</v>
      </c>
      <c r="D6" s="194"/>
      <c r="E6" s="194"/>
    </row>
    <row r="7" spans="1:6" ht="26.25" thickBot="1">
      <c r="A7" s="193" t="s">
        <v>174</v>
      </c>
      <c r="B7" s="241" t="s">
        <v>224</v>
      </c>
      <c r="C7" s="245" t="s">
        <v>231</v>
      </c>
      <c r="D7" s="194"/>
      <c r="E7" s="194"/>
    </row>
    <row r="8" spans="1:6" ht="26.25" thickBot="1">
      <c r="A8" s="193" t="s">
        <v>175</v>
      </c>
      <c r="B8" s="239" t="s">
        <v>61</v>
      </c>
      <c r="C8" s="244" t="s">
        <v>231</v>
      </c>
      <c r="D8" s="194"/>
      <c r="E8" s="194"/>
    </row>
    <row r="9" spans="1:6" ht="26.25" thickBot="1">
      <c r="A9" s="193" t="s">
        <v>176</v>
      </c>
      <c r="B9" s="241" t="s">
        <v>225</v>
      </c>
      <c r="C9" s="245" t="s">
        <v>231</v>
      </c>
      <c r="D9" s="194"/>
      <c r="E9" s="194"/>
    </row>
    <row r="10" spans="1:6" ht="26.25" thickBot="1">
      <c r="A10" s="193" t="s">
        <v>177</v>
      </c>
      <c r="B10" s="239" t="s">
        <v>62</v>
      </c>
      <c r="C10" s="244" t="s">
        <v>231</v>
      </c>
      <c r="D10" s="194"/>
      <c r="E10" s="194"/>
    </row>
    <row r="11" spans="1:6" ht="13.5" thickBot="1">
      <c r="A11" s="193" t="s">
        <v>178</v>
      </c>
      <c r="B11" s="242" t="s">
        <v>226</v>
      </c>
      <c r="C11" s="244" t="s">
        <v>231</v>
      </c>
      <c r="D11" s="194"/>
      <c r="E11" s="194"/>
    </row>
    <row r="12" spans="1:6" ht="13.5" thickBot="1">
      <c r="A12" s="193" t="s">
        <v>179</v>
      </c>
      <c r="B12" s="241" t="s">
        <v>227</v>
      </c>
      <c r="C12" s="246" t="s">
        <v>231</v>
      </c>
      <c r="D12" s="194"/>
      <c r="E12" s="194"/>
    </row>
    <row r="13" spans="1:6" ht="26.25" thickBot="1">
      <c r="A13" s="193" t="s">
        <v>180</v>
      </c>
      <c r="B13" s="240" t="s">
        <v>228</v>
      </c>
      <c r="C13" s="246" t="s">
        <v>231</v>
      </c>
      <c r="D13" s="194"/>
      <c r="E13" s="194"/>
    </row>
    <row r="14" spans="1:6" ht="26.25" thickBot="1">
      <c r="A14" s="193" t="s">
        <v>181</v>
      </c>
      <c r="B14" s="240" t="s">
        <v>63</v>
      </c>
      <c r="C14" s="246" t="s">
        <v>231</v>
      </c>
      <c r="D14" s="194"/>
      <c r="E14" s="194"/>
    </row>
    <row r="15" spans="1:6" ht="26.25" thickBot="1">
      <c r="A15" s="193" t="s">
        <v>182</v>
      </c>
      <c r="B15" s="240" t="s">
        <v>64</v>
      </c>
      <c r="C15" s="246" t="s">
        <v>231</v>
      </c>
      <c r="D15" s="194"/>
      <c r="E15" s="194"/>
    </row>
    <row r="16" spans="1:6" ht="26.25" thickBot="1">
      <c r="A16" s="193" t="s">
        <v>183</v>
      </c>
      <c r="B16" s="240" t="s">
        <v>65</v>
      </c>
      <c r="C16" s="246" t="s">
        <v>232</v>
      </c>
      <c r="D16" s="194"/>
      <c r="E16" s="194"/>
    </row>
    <row r="17" spans="1:5" ht="26.25" thickBot="1">
      <c r="A17" s="193" t="s">
        <v>184</v>
      </c>
      <c r="B17" s="240" t="s">
        <v>66</v>
      </c>
      <c r="C17" s="245" t="s">
        <v>232</v>
      </c>
      <c r="D17" s="194"/>
      <c r="E17" s="194"/>
    </row>
    <row r="18" spans="1:5" ht="26.25" thickBot="1">
      <c r="A18" s="193" t="s">
        <v>185</v>
      </c>
      <c r="B18" s="240" t="s">
        <v>229</v>
      </c>
      <c r="C18" s="246" t="s">
        <v>232</v>
      </c>
      <c r="D18" s="58"/>
      <c r="E18" s="58"/>
    </row>
    <row r="19" spans="1:5" ht="26.25" thickBot="1">
      <c r="A19" s="193" t="s">
        <v>186</v>
      </c>
      <c r="B19" s="240" t="s">
        <v>67</v>
      </c>
      <c r="C19" s="246" t="s">
        <v>232</v>
      </c>
      <c r="D19" s="58"/>
      <c r="E19" s="58"/>
    </row>
    <row r="20" spans="1:5" ht="39" thickBot="1">
      <c r="A20" s="193" t="s">
        <v>187</v>
      </c>
      <c r="B20" s="240" t="s">
        <v>230</v>
      </c>
      <c r="C20" s="247" t="s">
        <v>231</v>
      </c>
      <c r="D20" s="58"/>
      <c r="E20" s="58"/>
    </row>
    <row r="21" spans="1:5">
      <c r="B21" s="237"/>
      <c r="C21" s="58"/>
      <c r="D21" s="58"/>
      <c r="E21" s="58"/>
    </row>
    <row r="22" spans="1:5">
      <c r="B22" s="237"/>
      <c r="C22" s="58"/>
      <c r="D22" s="58"/>
      <c r="E22" s="58"/>
    </row>
    <row r="23" spans="1:5">
      <c r="B23" s="237"/>
    </row>
    <row r="24" spans="1:5">
      <c r="B24" s="237"/>
    </row>
  </sheetData>
  <sheetProtection selectLockedCells="1" selectUnlockedCells="1"/>
  <pageMargins left="0.75" right="0.75" top="1" bottom="1" header="0.51180555555555551" footer="0.51180555555555551"/>
  <pageSetup paperSize="9" scale="8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30"/>
  <sheetViews>
    <sheetView workbookViewId="0">
      <selection activeCell="B3" sqref="B3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76" style="1" customWidth="1"/>
    <col min="4" max="7" width="8.85546875" style="1" customWidth="1"/>
    <col min="8" max="16384" width="8.85546875" style="1"/>
  </cols>
  <sheetData>
    <row r="1" spans="2:4">
      <c r="B1" s="54"/>
      <c r="C1" s="186" t="s">
        <v>281</v>
      </c>
    </row>
    <row r="2" spans="2:4" ht="16.5" thickBot="1">
      <c r="B2" s="188" t="s">
        <v>291</v>
      </c>
      <c r="C2" s="189" t="s">
        <v>285</v>
      </c>
      <c r="D2" s="298" t="s">
        <v>290</v>
      </c>
    </row>
    <row r="3" spans="2:4" ht="26.25" thickBot="1">
      <c r="B3" s="193" t="s">
        <v>188</v>
      </c>
      <c r="C3" s="238" t="s">
        <v>233</v>
      </c>
      <c r="D3" s="248" t="s">
        <v>242</v>
      </c>
    </row>
    <row r="4" spans="2:4" ht="26.25" thickBot="1">
      <c r="B4" s="193" t="s">
        <v>189</v>
      </c>
      <c r="C4" s="240" t="s">
        <v>68</v>
      </c>
      <c r="D4" s="246" t="s">
        <v>242</v>
      </c>
    </row>
    <row r="5" spans="2:4" ht="26.25" thickBot="1">
      <c r="B5" s="193" t="s">
        <v>190</v>
      </c>
      <c r="C5" s="239" t="s">
        <v>69</v>
      </c>
      <c r="D5" s="249" t="s">
        <v>243</v>
      </c>
    </row>
    <row r="6" spans="2:4" ht="26.25" thickBot="1">
      <c r="B6" s="193" t="s">
        <v>191</v>
      </c>
      <c r="C6" s="240" t="s">
        <v>70</v>
      </c>
      <c r="D6" s="246" t="s">
        <v>243</v>
      </c>
    </row>
    <row r="7" spans="2:4" ht="26.25" thickBot="1">
      <c r="B7" s="193" t="s">
        <v>192</v>
      </c>
      <c r="C7" s="240" t="s">
        <v>71</v>
      </c>
      <c r="D7" s="246" t="s">
        <v>243</v>
      </c>
    </row>
    <row r="8" spans="2:4" ht="26.25" thickBot="1">
      <c r="B8" s="193" t="s">
        <v>193</v>
      </c>
      <c r="C8" s="240" t="s">
        <v>72</v>
      </c>
      <c r="D8" s="246" t="s">
        <v>244</v>
      </c>
    </row>
    <row r="9" spans="2:4" ht="26.25" thickBot="1">
      <c r="B9" s="193" t="s">
        <v>194</v>
      </c>
      <c r="C9" s="240" t="s">
        <v>73</v>
      </c>
      <c r="D9" s="246" t="s">
        <v>243</v>
      </c>
    </row>
    <row r="10" spans="2:4" ht="13.5" thickBot="1">
      <c r="B10" s="193" t="s">
        <v>195</v>
      </c>
      <c r="C10" s="240" t="s">
        <v>74</v>
      </c>
      <c r="D10" s="246" t="s">
        <v>243</v>
      </c>
    </row>
    <row r="11" spans="2:4" ht="26.25" thickBot="1">
      <c r="B11" s="193" t="s">
        <v>196</v>
      </c>
      <c r="C11" s="239" t="s">
        <v>75</v>
      </c>
      <c r="D11" s="249" t="s">
        <v>242</v>
      </c>
    </row>
    <row r="12" spans="2:4" ht="26.25" thickBot="1">
      <c r="B12" s="193" t="s">
        <v>197</v>
      </c>
      <c r="C12" s="240" t="s">
        <v>76</v>
      </c>
      <c r="D12" s="246" t="s">
        <v>242</v>
      </c>
    </row>
    <row r="13" spans="2:4" ht="26.25" thickBot="1">
      <c r="B13" s="193" t="s">
        <v>198</v>
      </c>
      <c r="C13" s="240" t="s">
        <v>77</v>
      </c>
      <c r="D13" s="246" t="s">
        <v>242</v>
      </c>
    </row>
    <row r="14" spans="2:4" ht="13.5" thickBot="1">
      <c r="B14" s="193" t="s">
        <v>199</v>
      </c>
      <c r="C14" s="240" t="s">
        <v>78</v>
      </c>
      <c r="D14" s="246" t="s">
        <v>242</v>
      </c>
    </row>
    <row r="15" spans="2:4" ht="39" thickBot="1">
      <c r="B15" s="193" t="s">
        <v>200</v>
      </c>
      <c r="C15" s="239" t="s">
        <v>79</v>
      </c>
      <c r="D15" s="249" t="s">
        <v>242</v>
      </c>
    </row>
    <row r="16" spans="2:4" ht="39" thickBot="1">
      <c r="B16" s="193" t="s">
        <v>201</v>
      </c>
      <c r="C16" s="240" t="s">
        <v>80</v>
      </c>
      <c r="D16" s="246" t="s">
        <v>242</v>
      </c>
    </row>
    <row r="17" spans="2:4" ht="26.25" thickBot="1">
      <c r="B17" s="193" t="s">
        <v>202</v>
      </c>
      <c r="C17" s="240" t="s">
        <v>81</v>
      </c>
      <c r="D17" s="246" t="s">
        <v>242</v>
      </c>
    </row>
    <row r="18" spans="2:4" ht="26.25" thickBot="1">
      <c r="B18" s="193" t="s">
        <v>203</v>
      </c>
      <c r="C18" s="240" t="s">
        <v>234</v>
      </c>
      <c r="D18" s="246" t="s">
        <v>242</v>
      </c>
    </row>
    <row r="19" spans="2:4" ht="26.25" thickBot="1">
      <c r="B19" s="193" t="s">
        <v>204</v>
      </c>
      <c r="C19" s="240" t="s">
        <v>82</v>
      </c>
      <c r="D19" s="246" t="s">
        <v>245</v>
      </c>
    </row>
    <row r="20" spans="2:4" ht="13.5" thickBot="1">
      <c r="B20" s="193" t="s">
        <v>205</v>
      </c>
      <c r="C20" s="239" t="s">
        <v>83</v>
      </c>
      <c r="D20" s="249" t="s">
        <v>242</v>
      </c>
    </row>
    <row r="21" spans="2:4" ht="39" thickBot="1">
      <c r="B21" s="193" t="s">
        <v>206</v>
      </c>
      <c r="C21" s="240" t="s">
        <v>235</v>
      </c>
      <c r="D21" s="246" t="s">
        <v>242</v>
      </c>
    </row>
    <row r="22" spans="2:4" ht="26.25" thickBot="1">
      <c r="B22" s="193" t="s">
        <v>207</v>
      </c>
      <c r="C22" s="240" t="s">
        <v>236</v>
      </c>
      <c r="D22" s="246" t="s">
        <v>242</v>
      </c>
    </row>
    <row r="23" spans="2:4" ht="26.25" thickBot="1">
      <c r="B23" s="193" t="s">
        <v>208</v>
      </c>
      <c r="C23" s="239" t="s">
        <v>237</v>
      </c>
      <c r="D23" s="249" t="s">
        <v>242</v>
      </c>
    </row>
    <row r="24" spans="2:4" ht="39" thickBot="1">
      <c r="B24" s="193" t="s">
        <v>209</v>
      </c>
      <c r="C24" s="240" t="s">
        <v>238</v>
      </c>
      <c r="D24" s="246" t="s">
        <v>242</v>
      </c>
    </row>
    <row r="25" spans="2:4" ht="26.25" thickBot="1">
      <c r="B25" s="193" t="s">
        <v>210</v>
      </c>
      <c r="C25" s="240" t="s">
        <v>239</v>
      </c>
      <c r="D25" s="246" t="s">
        <v>242</v>
      </c>
    </row>
    <row r="26" spans="2:4" ht="39" thickBot="1">
      <c r="B26" s="193" t="s">
        <v>211</v>
      </c>
      <c r="C26" s="239" t="s">
        <v>240</v>
      </c>
      <c r="D26" s="249" t="s">
        <v>245</v>
      </c>
    </row>
    <row r="27" spans="2:4" ht="39" thickBot="1">
      <c r="B27" s="193" t="s">
        <v>212</v>
      </c>
      <c r="C27" s="241" t="s">
        <v>262</v>
      </c>
      <c r="D27" s="246" t="s">
        <v>242</v>
      </c>
    </row>
    <row r="28" spans="2:4" ht="39" thickBot="1">
      <c r="B28" s="193" t="s">
        <v>213</v>
      </c>
      <c r="C28" s="242" t="s">
        <v>263</v>
      </c>
      <c r="D28" s="249" t="s">
        <v>242</v>
      </c>
    </row>
    <row r="29" spans="2:4" ht="39" thickBot="1">
      <c r="B29" s="193" t="s">
        <v>214</v>
      </c>
      <c r="C29" s="242" t="s">
        <v>241</v>
      </c>
      <c r="D29" s="249" t="s">
        <v>242</v>
      </c>
    </row>
    <row r="30" spans="2:4">
      <c r="B30"/>
    </row>
  </sheetData>
  <sheetProtection selectLockedCells="1" selectUnlockedCells="1"/>
  <pageMargins left="0.25" right="0.25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8"/>
  <sheetViews>
    <sheetView workbookViewId="0">
      <selection activeCell="C15" sqref="C15"/>
    </sheetView>
  </sheetViews>
  <sheetFormatPr defaultColWidth="8.85546875" defaultRowHeight="12.75"/>
  <cols>
    <col min="1" max="1" width="8.85546875" style="1" customWidth="1"/>
    <col min="2" max="2" width="11.5703125" style="1" customWidth="1"/>
    <col min="3" max="3" width="69" style="1" customWidth="1"/>
    <col min="4" max="7" width="8.85546875" style="1" customWidth="1"/>
    <col min="8" max="16384" width="8.85546875" style="1"/>
  </cols>
  <sheetData>
    <row r="1" spans="2:4">
      <c r="B1" s="54"/>
      <c r="C1" s="186" t="s">
        <v>281</v>
      </c>
    </row>
    <row r="2" spans="2:4" ht="16.5" thickBot="1">
      <c r="B2" s="188" t="s">
        <v>291</v>
      </c>
      <c r="C2" s="189" t="s">
        <v>286</v>
      </c>
      <c r="D2" s="298" t="s">
        <v>290</v>
      </c>
    </row>
    <row r="3" spans="2:4" ht="39" thickBot="1">
      <c r="B3" s="250" t="s">
        <v>215</v>
      </c>
      <c r="C3" s="251" t="s">
        <v>85</v>
      </c>
      <c r="D3" s="253" t="s">
        <v>250</v>
      </c>
    </row>
    <row r="4" spans="2:4" ht="43.5" customHeight="1" thickBot="1">
      <c r="B4" s="250" t="s">
        <v>216</v>
      </c>
      <c r="C4" s="252" t="s">
        <v>246</v>
      </c>
      <c r="D4" s="246" t="s">
        <v>251</v>
      </c>
    </row>
    <row r="5" spans="2:4" ht="54" customHeight="1" thickBot="1">
      <c r="B5" s="250" t="s">
        <v>217</v>
      </c>
      <c r="C5" s="252" t="s">
        <v>247</v>
      </c>
      <c r="D5" s="246" t="s">
        <v>251</v>
      </c>
    </row>
    <row r="6" spans="2:4" ht="41.25" customHeight="1" thickBot="1">
      <c r="B6" s="250" t="s">
        <v>218</v>
      </c>
      <c r="C6" s="252" t="s">
        <v>86</v>
      </c>
      <c r="D6" s="246" t="s">
        <v>251</v>
      </c>
    </row>
    <row r="7" spans="2:4" ht="18" customHeight="1" thickBot="1">
      <c r="B7" s="250" t="s">
        <v>219</v>
      </c>
      <c r="C7" s="241" t="s">
        <v>248</v>
      </c>
      <c r="D7" s="246" t="s">
        <v>252</v>
      </c>
    </row>
    <row r="8" spans="2:4" ht="81" customHeight="1" thickBot="1">
      <c r="B8" s="250" t="s">
        <v>220</v>
      </c>
      <c r="C8" s="252" t="s">
        <v>249</v>
      </c>
      <c r="D8" s="246" t="s">
        <v>252</v>
      </c>
    </row>
  </sheetData>
  <sheetProtection selectLockedCells="1" selectUnlockedCells="1"/>
  <pageMargins left="0.75" right="0.75" top="1" bottom="1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0"/>
  <sheetViews>
    <sheetView workbookViewId="0">
      <selection activeCell="A21" sqref="A21"/>
    </sheetView>
  </sheetViews>
  <sheetFormatPr defaultColWidth="8.85546875" defaultRowHeight="12.75"/>
  <cols>
    <col min="1" max="1" width="105.140625" style="1" customWidth="1"/>
    <col min="2" max="16384" width="8.85546875" style="1"/>
  </cols>
  <sheetData>
    <row r="1" spans="1:1" ht="15.75">
      <c r="A1" s="294" t="s">
        <v>98</v>
      </c>
    </row>
    <row r="2" spans="1:1" ht="63.75">
      <c r="A2" s="295" t="s">
        <v>282</v>
      </c>
    </row>
    <row r="3" spans="1:1" ht="25.5">
      <c r="A3" s="295" t="s">
        <v>269</v>
      </c>
    </row>
    <row r="4" spans="1:1" ht="25.5">
      <c r="A4" s="295" t="s">
        <v>270</v>
      </c>
    </row>
    <row r="5" spans="1:1" ht="38.25">
      <c r="A5" s="295" t="s">
        <v>271</v>
      </c>
    </row>
    <row r="6" spans="1:1" ht="51">
      <c r="A6" s="295" t="s">
        <v>283</v>
      </c>
    </row>
    <row r="7" spans="1:1">
      <c r="A7" s="295" t="s">
        <v>99</v>
      </c>
    </row>
    <row r="8" spans="1:1">
      <c r="A8" s="295" t="s">
        <v>100</v>
      </c>
    </row>
    <row r="9" spans="1:1" ht="25.5">
      <c r="A9" s="295" t="s">
        <v>272</v>
      </c>
    </row>
    <row r="10" spans="1:1">
      <c r="A10" s="183" t="s">
        <v>101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D40"/>
  <sheetViews>
    <sheetView zoomScale="81" zoomScaleNormal="81" workbookViewId="0">
      <selection activeCell="A3" sqref="A3"/>
    </sheetView>
  </sheetViews>
  <sheetFormatPr defaultColWidth="8.85546875" defaultRowHeight="12.75"/>
  <cols>
    <col min="1" max="1" width="36" style="36" customWidth="1"/>
    <col min="2" max="4" width="25.85546875" style="3" customWidth="1"/>
    <col min="5" max="16384" width="8.85546875" style="1"/>
  </cols>
  <sheetData>
    <row r="1" spans="1:4" ht="15.75">
      <c r="A1" s="174" t="s">
        <v>292</v>
      </c>
    </row>
    <row r="2" spans="1:4" s="196" customFormat="1">
      <c r="A2" s="195" t="s">
        <v>299</v>
      </c>
      <c r="B2" s="63" t="s">
        <v>1</v>
      </c>
      <c r="C2" s="63" t="s">
        <v>2</v>
      </c>
      <c r="D2" s="63" t="s">
        <v>3</v>
      </c>
    </row>
    <row r="3" spans="1:4" s="196" customFormat="1">
      <c r="A3" s="195" t="s">
        <v>58</v>
      </c>
      <c r="B3" s="63"/>
      <c r="C3" s="63"/>
      <c r="D3" s="63"/>
    </row>
    <row r="4" spans="1:4" s="54" customFormat="1">
      <c r="A4" s="182" t="s">
        <v>87</v>
      </c>
      <c r="B4" s="197"/>
      <c r="C4" s="197"/>
      <c r="D4" s="197"/>
    </row>
    <row r="5" spans="1:4" hidden="1">
      <c r="A5" s="181" t="s">
        <v>6</v>
      </c>
      <c r="B5" s="197"/>
      <c r="C5" s="197"/>
      <c r="D5" s="197"/>
    </row>
    <row r="6" spans="1:4" ht="25.5" customHeight="1">
      <c r="A6" s="179" t="str">
        <f>Stac!C15</f>
        <v>Systemy automatyki budynków</v>
      </c>
      <c r="B6" s="198" t="str">
        <f>CONCATENATE(IF(ISERR(FIND(Opis_efektów_inż!$D$5,Stac!$R15))=FALSE,CONCATENATE(Opis_efektów_inż!$A$5,", "),""),IF(ISERR(FIND(Opis_efektów_inż!$D$6,Stac!$R15))=FALSE,CONCATENATE(Opis_efektów_inż!$A$6,", "),""))</f>
        <v xml:space="preserve">K2_W13, </v>
      </c>
      <c r="C6" s="199" t="str">
        <f>CONCATENATE(IF(ISERR(FIND(Opis_efektów_inż!$D$8,Stac!$S15))=FALSE,CONCATENATE(Opis_efektów_inż!$A$8,", "),""),IF(ISERR(FIND(Opis_efektów_inż!$D$9,Stac!$S15))=FALSE,CONCATENATE(Opis_efektów_inż!$A$9,", "),""),IF(ISERR(FIND(Opis_efektów_inż!$D$10,Stac!$S15))=FALSE,CONCATENATE(Opis_efektów_inż!$A$10,",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"),""))</f>
        <v xml:space="preserve">K2_U14, K2_U20, K2_U13, </v>
      </c>
      <c r="D6" s="198"/>
    </row>
    <row r="7" spans="1:4" ht="24.6" customHeight="1">
      <c r="A7" s="179" t="str">
        <f>Stac!C16</f>
        <v>Sterowanie robotów manipulacyjnych</v>
      </c>
      <c r="B7" s="198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199" t="str">
        <f>CONCATENATE(IF(ISERR(FIND(Opis_efektów_inż!$D$8,Stac!$S16))=FALSE,CONCATENATE(Opis_efektów_inż!$A$8,", "),""),IF(ISERR(FIND(Opis_efektów_inż!$D$9,Stac!$S16))=FALSE,CONCATENATE(Opis_efektów_inż!$A$9,", "),""),IF(ISERR(FIND(Opis_efektów_inż!$D$10,Stac!$S16))=FALSE,CONCATENATE(Opis_efektów_inż!$A$10,",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"),""))</f>
        <v xml:space="preserve">K2_U9, K2_U10, K2_U19, </v>
      </c>
      <c r="D7" s="198"/>
    </row>
    <row r="8" spans="1:4" ht="19.149999999999999" customHeight="1">
      <c r="A8" s="179" t="str">
        <f>Stac!C17</f>
        <v>Sztuczne sieci neuronowe</v>
      </c>
      <c r="B8" s="198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199" t="str">
        <f>CONCATENATE(IF(ISERR(FIND(Opis_efektów_inż!$D$8,Stac!$S17))=FALSE,CONCATENATE(Opis_efektów_inż!$A$8,", "),""),IF(ISERR(FIND(Opis_efektów_inż!$D$9,Stac!$S17))=FALSE,CONCATENATE(Opis_efektów_inż!$A$9,", "),""),IF(ISERR(FIND(Opis_efektów_inż!$D$10,Stac!$S17))=FALSE,CONCATENATE(Opis_efektów_inż!$A$10,",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"),""))</f>
        <v xml:space="preserve">K2_U10, K2_U12, K2_U13, </v>
      </c>
      <c r="D8" s="198"/>
    </row>
    <row r="9" spans="1:4" ht="25.5">
      <c r="A9" s="179" t="str">
        <f>Stac!C18</f>
        <v>Systemy pomiarowe w automatyce i robotyce</v>
      </c>
      <c r="B9" s="198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199" t="str">
        <f>CONCATENATE(IF(ISERR(FIND(Opis_efektów_inż!$D$8,Stac!$S18))=FALSE,CONCATENATE(Opis_efektów_inż!$A$8,", "),""),IF(ISERR(FIND(Opis_efektów_inż!$D$9,Stac!$S18))=FALSE,CONCATENATE(Opis_efektów_inż!$A$9,", "),""),IF(ISERR(FIND(Opis_efektów_inż!$D$10,Stac!$S18))=FALSE,CONCATENATE(Opis_efektów_inż!$A$10,",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"),""))</f>
        <v xml:space="preserve">K2_U11, K2_U13, </v>
      </c>
      <c r="D9" s="198"/>
    </row>
    <row r="10" spans="1:4" ht="16.149999999999999" customHeight="1">
      <c r="A10" s="179" t="str">
        <f>Stac!C19</f>
        <v>Zaawansowana automatyka procesowa</v>
      </c>
      <c r="B10" s="198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10" s="199" t="str">
        <f>CONCATENATE(IF(ISERR(FIND(Opis_efektów_inż!$D$8,Stac!$S19))=FALSE,CONCATENATE(Opis_efektów_inż!$A$8,", "),""),IF(ISERR(FIND(Opis_efektów_inż!$D$9,Stac!$S19))=FALSE,CONCATENATE(Opis_efektów_inż!$A$9,", "),""),IF(ISERR(FIND(Opis_efektów_inż!$D$10,Stac!$S19))=FALSE,CONCATENATE(Opis_efektów_inż!$A$10,",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"),""))</f>
        <v xml:space="preserve">K2_U9, K2_U19, K2_U13, K2_U23, </v>
      </c>
      <c r="D10" s="198"/>
    </row>
    <row r="11" spans="1:4" ht="15.6" customHeight="1">
      <c r="A11" s="179" t="str">
        <f>Stac!C20</f>
        <v>Sterowanie adaptacyjne</v>
      </c>
      <c r="B11" s="198" t="str">
        <f>CONCATENATE(IF(ISERR(FIND(Opis_efektów_inż!$D$5,Stac!$R20))=FALSE,CONCATENATE(Opis_efektów_inż!$A$5,", "),""),IF(ISERR(FIND(Opis_efektów_inż!$D$6,Stac!$R20))=FALSE,CONCATENATE(Opis_efektów_inż!$A$6,", "),""))</f>
        <v/>
      </c>
      <c r="C11" s="199" t="str">
        <f>CONCATENATE(IF(ISERR(FIND(Opis_efektów_inż!$D$8,Stac!$S20))=FALSE,CONCATENATE(Opis_efektów_inż!$A$8,", "),""),IF(ISERR(FIND(Opis_efektów_inż!$D$9,Stac!$S20))=FALSE,CONCATENATE(Opis_efektów_inż!$A$9,", "),""),IF(ISERR(FIND(Opis_efektów_inż!$D$10,Stac!$S20))=FALSE,CONCATENATE(Opis_efektów_inż!$A$10,",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"),""))</f>
        <v xml:space="preserve">K2_U9, K2_U10, </v>
      </c>
      <c r="D11" s="198"/>
    </row>
    <row r="12" spans="1:4" ht="13.9" customHeight="1">
      <c r="A12" s="179" t="str">
        <f>Stac!C21</f>
        <v>Teoria sterowania</v>
      </c>
      <c r="B12" s="198" t="str">
        <f>CONCATENATE(IF(ISERR(FIND(Opis_efektów_inż!$D$5,Stac!$R21))=FALSE,CONCATENATE(Opis_efektów_inż!$A$5,", "),""),IF(ISERR(FIND(Opis_efektów_inż!$D$6,Stac!$R21))=FALSE,CONCATENATE(Opis_efektów_inż!$A$6,", "),""))</f>
        <v/>
      </c>
      <c r="C12" s="199" t="str">
        <f>CONCATENATE(IF(ISERR(FIND(Opis_efektów_inż!$D$8,Stac!$S21))=FALSE,CONCATENATE(Opis_efektów_inż!$A$8,", "),""),IF(ISERR(FIND(Opis_efektów_inż!$D$9,Stac!$S21))=FALSE,CONCATENATE(Opis_efektów_inż!$A$9,", "),""),IF(ISERR(FIND(Opis_efektów_inż!$D$10,Stac!$S21))=FALSE,CONCATENATE(Opis_efektów_inż!$A$10,",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"),""))</f>
        <v xml:space="preserve">K2_U9, K2_U10, K2_U19, </v>
      </c>
      <c r="D12" s="198"/>
    </row>
    <row r="13" spans="1:4">
      <c r="A13" s="179" t="str">
        <f>Stac!C22</f>
        <v>Podstawowe szkolenie z zakresu BHP</v>
      </c>
      <c r="B13" s="198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199" t="str">
        <f>CONCATENATE(IF(ISERR(FIND(Opis_efektów_inż!$D$8,Stac!$S22))=FALSE,CONCATENATE(Opis_efektów_inż!$A$8,", "),""),IF(ISERR(FIND(Opis_efektów_inż!$D$9,Stac!$S22))=FALSE,CONCATENATE(Opis_efektów_inż!$A$9,", "),""),IF(ISERR(FIND(Opis_efektów_inż!$D$10,Stac!$S22))=FALSE,CONCATENATE(Opis_efektów_inż!$A$10,",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"),""))</f>
        <v/>
      </c>
      <c r="D13" s="198"/>
    </row>
    <row r="14" spans="1:4">
      <c r="A14" s="179" t="str">
        <f>Stac!C23</f>
        <v>Język obcy</v>
      </c>
      <c r="B14" s="198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199" t="str">
        <f>CONCATENATE(IF(ISERR(FIND(Opis_efektów_inż!$D$8,Stac!$S23))=FALSE,CONCATENATE(Opis_efektów_inż!$A$8,", "),""),IF(ISERR(FIND(Opis_efektów_inż!$D$9,Stac!$S23))=FALSE,CONCATENATE(Opis_efektów_inż!$A$9,", "),""),IF(ISERR(FIND(Opis_efektów_inż!$D$10,Stac!$S23))=FALSE,CONCATENATE(Opis_efektów_inż!$A$10,", "),""),IF(ISERR(FIND(Opis_efektów_inż!$D$11,Stac!$S23))=FALSE,CONCATENATE(Opis_efektów_inż!$A$11,", "),""),IF(ISERR(FIND(Opis_efektów_inż!$D$12,Stac!$S23))=FALSE,CONCATENATE(Opis_efektów_inż!$A$12,", "),""),IF(ISERR(FIND(Opis_efektów_inż!$D$13,Stac!$S23))=FALSE,CONCATENATE(Opis_efektów_inż!$A$13,", "),""),IF(ISERR(FIND(Opis_efektów_inż!$D$14,Stac!$S23))=FALSE,CONCATENATE(Opis_efektów_inż!$A$14,", "),""),IF(ISERR(FIND(Opis_efektów_inż!$D$15,Stac!$S23))=FALSE,CONCATENATE(Opis_efektów_inż!$A$15,", "),""),IF(ISERR(FIND(Opis_efektów_inż!$D$16,Stac!$S23))=FALSE,CONCATENATE(Opis_efektów_inż!$A$16,", "),""),IF(ISERR(FIND(Opis_efektów_inż!$D$17,Stac!$S23))=FALSE,CONCATENATE(Opis_efektów_inż!$A$17,", "),""))</f>
        <v/>
      </c>
      <c r="D14" s="198"/>
    </row>
    <row r="15" spans="1:4" hidden="1">
      <c r="A15" s="179">
        <f>Stac!C24</f>
        <v>0</v>
      </c>
      <c r="B15" s="198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199" t="str">
        <f>CONCATENATE(IF(ISERR(FIND(Opis_efektów_inż!$D$8,Stac!$S24))=FALSE,CONCATENATE(Opis_efektów_inż!$A$8,", "),""),IF(ISERR(FIND(Opis_efektów_inż!$D$9,Stac!$S24))=FALSE,CONCATENATE(Opis_efektów_inż!$A$9,", "),""),IF(ISERR(FIND(Opis_efektów_inż!$D$10,Stac!$S24))=FALSE,CONCATENATE(Opis_efektów_inż!$A$10,",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"),""))</f>
        <v/>
      </c>
      <c r="D15" s="198"/>
    </row>
    <row r="16" spans="1:4" hidden="1">
      <c r="A16" s="179">
        <f>Stac!C25</f>
        <v>0</v>
      </c>
      <c r="B16" s="198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199" t="str">
        <f>CONCATENATE(IF(ISERR(FIND(Opis_efektów_inż!$D$8,Stac!$S25))=FALSE,CONCATENATE(Opis_efektów_inż!$A$8,", "),""),IF(ISERR(FIND(Opis_efektów_inż!$D$9,Stac!$S25))=FALSE,CONCATENATE(Opis_efektów_inż!$A$9,", "),""),IF(ISERR(FIND(Opis_efektów_inż!$D$10,Stac!$S25))=FALSE,CONCATENATE(Opis_efektów_inż!$A$10,",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"),""))</f>
        <v/>
      </c>
      <c r="D16" s="198"/>
    </row>
    <row r="17" spans="1:4" ht="15" customHeight="1">
      <c r="A17" s="182" t="str">
        <f>Stac!C26</f>
        <v>Semestr 2:</v>
      </c>
      <c r="B17" s="198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199" t="str">
        <f>CONCATENATE(IF(ISERR(FIND(Opis_efektów_inż!$D$8,Stac!$S26))=FALSE,CONCATENATE(Opis_efektów_inż!$A$8,", "),""),IF(ISERR(FIND(Opis_efektów_inż!$D$9,Stac!$S26))=FALSE,CONCATENATE(Opis_efektów_inż!$A$9,", "),""),IF(ISERR(FIND(Opis_efektów_inż!$D$10,Stac!$S26))=FALSE,CONCATENATE(Opis_efektów_inż!$A$10,",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"),""))</f>
        <v/>
      </c>
      <c r="D17" s="198"/>
    </row>
    <row r="18" spans="1:4" hidden="1">
      <c r="A18" s="179" t="str">
        <f>Stac!C27</f>
        <v>Moduł kształcenia</v>
      </c>
      <c r="B18" s="198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199" t="str">
        <f>CONCATENATE(IF(ISERR(FIND(Opis_efektów_inż!$D$8,Stac!$S27))=FALSE,CONCATENATE(Opis_efektów_inż!$A$8,", "),""),IF(ISERR(FIND(Opis_efektów_inż!$D$9,Stac!$S27))=FALSE,CONCATENATE(Opis_efektów_inż!$A$9,", "),""),IF(ISERR(FIND(Opis_efektów_inż!$D$10,Stac!$S27))=FALSE,CONCATENATE(Opis_efektów_inż!$A$10,",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"),""))</f>
        <v/>
      </c>
      <c r="D18" s="198"/>
    </row>
    <row r="19" spans="1:4" ht="38.25">
      <c r="A19" s="179" t="str">
        <f>Stac!C28</f>
        <v>Przedmiot obieralny 1: 
Przetwarzanie obrazów i systemy wizyjne / Sprzężenie wizyjne w robotyce</v>
      </c>
      <c r="B19" s="198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199" t="str">
        <f>CONCATENATE(IF(ISERR(FIND(Opis_efektów_inż!$D$8,Stac!$S28))=FALSE,CONCATENATE(Opis_efektów_inż!$A$8,", "),""),IF(ISERR(FIND(Opis_efektów_inż!$D$9,Stac!$S28))=FALSE,CONCATENATE(Opis_efektów_inż!$A$9,", "),""),IF(ISERR(FIND(Opis_efektów_inż!$D$10,Stac!$S28))=FALSE,CONCATENATE(Opis_efektów_inż!$A$10,",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"),""))</f>
        <v xml:space="preserve">K2_U11, </v>
      </c>
      <c r="D19" s="198"/>
    </row>
    <row r="20" spans="1:4">
      <c r="A20" s="179" t="str">
        <f>Stac!C29</f>
        <v>Sterowanie neurorozmyte</v>
      </c>
      <c r="B20" s="198" t="str">
        <f>CONCATENATE(IF(ISERR(FIND(Opis_efektów_inż!$D$5,Stac!$R29))=FALSE,CONCATENATE(Opis_efektów_inż!$A$5,", "),""),IF(ISERR(FIND(Opis_efektów_inż!$D$6,Stac!$R29))=FALSE,CONCATENATE(Opis_efektów_inż!$A$6,", "),""))</f>
        <v/>
      </c>
      <c r="C20" s="199" t="str">
        <f>CONCATENATE(IF(ISERR(FIND(Opis_efektów_inż!$D$8,Stac!$S29))=FALSE,CONCATENATE(Opis_efektów_inż!$A$8,", "),""),IF(ISERR(FIND(Opis_efektów_inż!$D$9,Stac!$S29))=FALSE,CONCATENATE(Opis_efektów_inż!$A$9,", "),""),IF(ISERR(FIND(Opis_efektów_inż!$D$10,Stac!$S29))=FALSE,CONCATENATE(Opis_efektów_inż!$A$10,",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"),""))</f>
        <v xml:space="preserve">K2_U9, </v>
      </c>
      <c r="D20" s="198"/>
    </row>
    <row r="21" spans="1:4">
      <c r="A21" s="179" t="str">
        <f>Stac!C30</f>
        <v>Teoria i metody optymalizacji</v>
      </c>
      <c r="B21" s="198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1" s="199" t="str">
        <f>CONCATENATE(IF(ISERR(FIND(Opis_efektów_inż!$D$8,Stac!$S30))=FALSE,CONCATENATE(Opis_efektów_inż!$A$8,", "),""),IF(ISERR(FIND(Opis_efektów_inż!$D$9,Stac!$S30))=FALSE,CONCATENATE(Opis_efektów_inż!$A$9,", "),""),IF(ISERR(FIND(Opis_efektów_inż!$D$10,Stac!$S30))=FALSE,CONCATENATE(Opis_efektów_inż!$A$10,",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"),""))</f>
        <v xml:space="preserve">K2_U10, K2_U14, </v>
      </c>
      <c r="D21" s="198"/>
    </row>
    <row r="22" spans="1:4">
      <c r="A22" s="179" t="str">
        <f>Stac!C31</f>
        <v>Pracownia badawczo-problemowa</v>
      </c>
      <c r="B22" s="198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2" s="199" t="str">
        <f>CONCATENATE(IF(ISERR(FIND(Opis_efektów_inż!$D$8,Stac!$S31))=FALSE,CONCATENATE(Opis_efektów_inż!$A$8,", "),""),IF(ISERR(FIND(Opis_efektów_inż!$D$9,Stac!$S31))=FALSE,CONCATENATE(Opis_efektów_inż!$A$9,", "),""),IF(ISERR(FIND(Opis_efektów_inż!$D$10,Stac!$S31))=FALSE,CONCATENATE(Opis_efektów_inż!$A$10,",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"),""))</f>
        <v/>
      </c>
      <c r="D22" s="198"/>
    </row>
    <row r="23" spans="1:4" ht="17.45" customHeight="1">
      <c r="A23" s="179" t="str">
        <f>Stac!C32</f>
        <v>Sterowanie robotów mobilnych</v>
      </c>
      <c r="B23" s="198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199" t="str">
        <f>CONCATENATE(IF(ISERR(FIND(Opis_efektów_inż!$D$8,Stac!$S32))=FALSE,CONCATENATE(Opis_efektów_inż!$A$8,", "),""),IF(ISERR(FIND(Opis_efektów_inż!$D$9,Stac!$S32))=FALSE,CONCATENATE(Opis_efektów_inż!$A$9,", "),""),IF(ISERR(FIND(Opis_efektów_inż!$D$10,Stac!$S32))=FALSE,CONCATENATE(Opis_efektów_inż!$A$10,",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"),""))</f>
        <v xml:space="preserve">K2_U9, K2_U10, K2_U19, </v>
      </c>
      <c r="D23" s="198"/>
    </row>
    <row r="24" spans="1:4" ht="51">
      <c r="A24" s="179" t="str">
        <f>Stac!C33</f>
        <v xml:space="preserve">Przedmiot obieralny - nauki społeczne: Zarządzanie strategiczne / Zintegrowane systemy zarządzania / Organizacja i zarządzanie małych przedsiębiorstw </v>
      </c>
      <c r="B24" s="198" t="str">
        <f>CONCATENATE(IF(ISERR(FIND(Opis_efektów_inż!$D$5,Stac!$R33))=FALSE,CONCATENATE(Opis_efektów_inż!$A$5,", "),""),IF(ISERR(FIND(Opis_efektów_inż!$D$6,Stac!$R33))=FALSE,CONCATENATE(Opis_efektów_inż!$A$6,", "),""))</f>
        <v xml:space="preserve">K2_W17, </v>
      </c>
      <c r="C24" s="199" t="str">
        <f>CONCATENATE(IF(ISERR(FIND(Opis_efektów_inż!$D$8,Stac!$S33))=FALSE,CONCATENATE(Opis_efektów_inż!$A$8,", "),""),IF(ISERR(FIND(Opis_efektów_inż!$D$9,Stac!$S33))=FALSE,CONCATENATE(Opis_efektów_inż!$A$9,", "),""),IF(ISERR(FIND(Opis_efektów_inż!$D$10,Stac!$S33))=FALSE,CONCATENATE(Opis_efektów_inż!$A$10,",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"),""))</f>
        <v xml:space="preserve">K2_U18, K2_U14, </v>
      </c>
      <c r="D24" s="198"/>
    </row>
    <row r="25" spans="1:4" ht="18.600000000000001" customHeight="1">
      <c r="A25" s="179" t="str">
        <f>Stac!C34</f>
        <v>Nieliniowe układy sterowania</v>
      </c>
      <c r="B25" s="198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199" t="str">
        <f>CONCATENATE(IF(ISERR(FIND(Opis_efektów_inż!$D$8,Stac!$S34))=FALSE,CONCATENATE(Opis_efektów_inż!$A$8,", "),""),IF(ISERR(FIND(Opis_efektów_inż!$D$9,Stac!$S34))=FALSE,CONCATENATE(Opis_efektów_inż!$A$9,", "),""),IF(ISERR(FIND(Opis_efektów_inż!$D$10,Stac!$S34))=FALSE,CONCATENATE(Opis_efektów_inż!$A$10,",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"),""))</f>
        <v xml:space="preserve">K2_U9, K2_U10, K2_U19, </v>
      </c>
      <c r="D25" s="198"/>
    </row>
    <row r="26" spans="1:4" ht="16.149999999999999" customHeight="1">
      <c r="A26" s="179" t="str">
        <f>Stac!C35</f>
        <v>Integracja systemów automatyki</v>
      </c>
      <c r="B26" s="198" t="str">
        <f>CONCATENATE(IF(ISERR(FIND(Opis_efektów_inż!$D$5,Stac!$R35))=FALSE,CONCATENATE(Opis_efektów_inż!$A$5,", "),""),IF(ISERR(FIND(Opis_efektów_inż!$D$6,Stac!$R35))=FALSE,CONCATENATE(Opis_efektów_inż!$A$6,", "),""))</f>
        <v/>
      </c>
      <c r="C26" s="199" t="str">
        <f>CONCATENATE(IF(ISERR(FIND(Opis_efektów_inż!$D$8,Stac!$S35))=FALSE,CONCATENATE(Opis_efektów_inż!$A$8,", "),""),IF(ISERR(FIND(Opis_efektów_inż!$D$9,Stac!$S35))=FALSE,CONCATENATE(Opis_efektów_inż!$A$9,", "),""),IF(ISERR(FIND(Opis_efektów_inż!$D$10,Stac!$S35))=FALSE,CONCATENATE(Opis_efektów_inż!$A$10,",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"),""))</f>
        <v xml:space="preserve">K2_U19, K2_U12, K2_U13, </v>
      </c>
      <c r="D26" s="198"/>
    </row>
    <row r="27" spans="1:4" ht="25.5">
      <c r="A27" s="179" t="str">
        <f>Stac!C36</f>
        <v>Interpersonal communication (nauki humanistyczne)</v>
      </c>
      <c r="B27" s="198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7" s="199" t="str">
        <f>CONCATENATE(IF(ISERR(FIND(Opis_efektów_inż!$D$8,Stac!$S36))=FALSE,CONCATENATE(Opis_efektów_inż!$A$8,", "),""),IF(ISERR(FIND(Opis_efektów_inż!$D$9,Stac!$S36))=FALSE,CONCATENATE(Opis_efektów_inż!$A$9,", "),""),IF(ISERR(FIND(Opis_efektów_inż!$D$10,Stac!$S36))=FALSE,CONCATENATE(Opis_efektów_inż!$A$10,",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"),""))</f>
        <v/>
      </c>
      <c r="D27" s="198"/>
    </row>
    <row r="28" spans="1:4" ht="25.5">
      <c r="A28" s="179" t="str">
        <f>Stac!C37</f>
        <v>Nawigacja i planowanie ruchu robotów</v>
      </c>
      <c r="B28" s="198" t="str">
        <f>CONCATENATE(IF(ISERR(FIND(Opis_efektów_inż!$D$5,Stac!$R37))=FALSE,CONCATENATE(Opis_efektów_inż!$A$5,", "),""),IF(ISERR(FIND(Opis_efektów_inż!$D$6,Stac!$R37))=FALSE,CONCATENATE(Opis_efektów_inż!$A$6,", "),""))</f>
        <v/>
      </c>
      <c r="C28" s="199" t="str">
        <f>CONCATENATE(IF(ISERR(FIND(Opis_efektów_inż!$D$8,Stac!$S37))=FALSE,CONCATENATE(Opis_efektów_inż!$A$8,", "),""),IF(ISERR(FIND(Opis_efektów_inż!$D$9,Stac!$S37))=FALSE,CONCATENATE(Opis_efektów_inż!$A$9,", "),""),IF(ISERR(FIND(Opis_efektów_inż!$D$10,Stac!$S37))=FALSE,CONCATENATE(Opis_efektów_inż!$A$10,",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"),""))</f>
        <v xml:space="preserve">K2_U9, K2_U11, K2_U10, K2_U13, </v>
      </c>
      <c r="D28" s="198"/>
    </row>
    <row r="29" spans="1:4">
      <c r="A29" s="179" t="str">
        <f>Stac!C38</f>
        <v>Język obcy</v>
      </c>
      <c r="B29" s="198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199" t="str">
        <f>CONCATENATE(IF(ISERR(FIND(Opis_efektów_inż!$D$8,Stac!$S38))=FALSE,CONCATENATE(Opis_efektów_inż!$A$8,", "),""),IF(ISERR(FIND(Opis_efektów_inż!$D$9,Stac!$S38))=FALSE,CONCATENATE(Opis_efektów_inż!$A$9,", "),""),IF(ISERR(FIND(Opis_efektów_inż!$D$10,Stac!$S38))=FALSE,CONCATENATE(Opis_efektów_inż!$A$10,",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"),""))</f>
        <v/>
      </c>
      <c r="D29" s="198"/>
    </row>
    <row r="30" spans="1:4" hidden="1">
      <c r="A30" s="288"/>
      <c r="B30" s="198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199" t="str">
        <f>CONCATENATE(IF(ISERR(FIND(Opis_efektów_inż!$D$8,Stac!$S39))=FALSE,CONCATENATE(Opis_efektów_inż!$A$8,", "),""),IF(ISERR(FIND(Opis_efektów_inż!$D$9,Stac!$S39))=FALSE,CONCATENATE(Opis_efektów_inż!$A$9,", "),""),IF(ISERR(FIND(Opis_efektów_inż!$D$10,Stac!$S39))=FALSE,CONCATENATE(Opis_efektów_inż!$A$10,",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"),""))</f>
        <v/>
      </c>
      <c r="D30" s="198"/>
    </row>
    <row r="31" spans="1:4" hidden="1">
      <c r="A31" s="1"/>
      <c r="B31" s="198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199" t="str">
        <f>CONCATENATE(IF(ISERR(FIND(Opis_efektów_inż!$D$8,Stac!$S40))=FALSE,CONCATENATE(Opis_efektów_inż!$A$8,", "),""),IF(ISERR(FIND(Opis_efektów_inż!$D$9,Stac!$S40))=FALSE,CONCATENATE(Opis_efektów_inż!$A$9,", "),""),IF(ISERR(FIND(Opis_efektów_inż!$D$10,Stac!$S40))=FALSE,CONCATENATE(Opis_efektów_inż!$A$10,",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"),""))</f>
        <v/>
      </c>
      <c r="D31" s="198"/>
    </row>
    <row r="32" spans="1:4">
      <c r="A32" s="182" t="str">
        <f>Stac!C41</f>
        <v>Semestr 3:</v>
      </c>
      <c r="B32" s="198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199" t="str">
        <f>CONCATENATE(IF(ISERR(FIND(Opis_efektów_inż!$D$8,Stac!$S41))=FALSE,CONCATENATE(Opis_efektów_inż!$A$8,", "),""),IF(ISERR(FIND(Opis_efektów_inż!$D$9,Stac!$S41))=FALSE,CONCATENATE(Opis_efektów_inż!$A$9,", "),""),IF(ISERR(FIND(Opis_efektów_inż!$D$10,Stac!$S41))=FALSE,CONCATENATE(Opis_efektów_inż!$A$10,",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"),""))</f>
        <v/>
      </c>
      <c r="D32" s="198"/>
    </row>
    <row r="33" spans="1:4" hidden="1">
      <c r="A33" s="179" t="str">
        <f>Stac!C42</f>
        <v>Moduł kształcenia</v>
      </c>
      <c r="B33" s="198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3" s="199" t="str">
        <f>CONCATENATE(IF(ISERR(FIND(Opis_efektów_inż!$D$8,Stac!$S42))=FALSE,CONCATENATE(Opis_efektów_inż!$A$8,", "),""),IF(ISERR(FIND(Opis_efektów_inż!$D$9,Stac!$S42))=FALSE,CONCATENATE(Opis_efektów_inż!$A$9,", "),""),IF(ISERR(FIND(Opis_efektów_inż!$D$10,Stac!$S42))=FALSE,CONCATENATE(Opis_efektów_inż!$A$10,",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"),""))</f>
        <v/>
      </c>
      <c r="D33" s="198"/>
    </row>
    <row r="34" spans="1:4" ht="42" customHeight="1">
      <c r="A34" s="179" t="str">
        <f>Stac!C43</f>
        <v>Przedmiot obieralny 2: Systemy wieloagentowe w automatyce / Systemy teleoperacyjne</v>
      </c>
      <c r="B34" s="198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4" s="199" t="str">
        <f>CONCATENATE(IF(ISERR(FIND(Opis_efektów_inż!$D$8,Stac!$S43))=FALSE,CONCATENATE(Opis_efektów_inż!$A$8,", "),""),IF(ISERR(FIND(Opis_efektów_inż!$D$9,Stac!$S43))=FALSE,CONCATENATE(Opis_efektów_inż!$A$9,", "),""),IF(ISERR(FIND(Opis_efektów_inż!$D$10,Stac!$S43))=FALSE,CONCATENATE(Opis_efektów_inż!$A$10,",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"),""))</f>
        <v xml:space="preserve">K2_U9, K2_U10, K2_U14, K2_U12, K2_U23, </v>
      </c>
      <c r="D34" s="198"/>
    </row>
    <row r="35" spans="1:4" ht="22.9" customHeight="1">
      <c r="A35" s="179" t="str">
        <f>Stac!C44</f>
        <v>Przemysłowe systemy baz danych</v>
      </c>
      <c r="B35" s="198" t="str">
        <f>CONCATENATE(IF(ISERR(FIND(Opis_efektów_inż!$D$5,Stac!$R44))=FALSE,CONCATENATE(Opis_efektów_inż!$A$5,", "),""),IF(ISERR(FIND(Opis_efektów_inż!$D$6,Stac!$R44))=FALSE,CONCATENATE(Opis_efektów_inż!$A$6,", "),""))</f>
        <v xml:space="preserve">K2_W13, </v>
      </c>
      <c r="C35" s="199" t="str">
        <f>CONCATENATE(IF(ISERR(FIND(Opis_efektów_inż!$D$8,Stac!$S44))=FALSE,CONCATENATE(Opis_efektów_inż!$A$8,", "),""),IF(ISERR(FIND(Opis_efektów_inż!$D$9,Stac!$S44))=FALSE,CONCATENATE(Opis_efektów_inż!$A$9,", "),""),IF(ISERR(FIND(Opis_efektów_inż!$D$10,Stac!$S44))=FALSE,CONCATENATE(Opis_efektów_inż!$A$10,",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"),""))</f>
        <v/>
      </c>
      <c r="D35" s="198"/>
    </row>
    <row r="36" spans="1:4" ht="29.45" customHeight="1">
      <c r="A36" s="179" t="str">
        <f>Stac!C45</f>
        <v>Przedmiot obieralny 3: Zastosowania robotyki w medycynie / Bioinżynieria</v>
      </c>
      <c r="B36" s="198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6" s="199" t="str">
        <f>CONCATENATE(IF(ISERR(FIND(Opis_efektów_inż!$D$8,Stac!$S45))=FALSE,CONCATENATE(Opis_efektów_inż!$A$8,", "),""),IF(ISERR(FIND(Opis_efektów_inż!$D$9,Stac!$S45))=FALSE,CONCATENATE(Opis_efektów_inż!$A$9,", "),""),IF(ISERR(FIND(Opis_efektów_inż!$D$10,Stac!$S45))=FALSE,CONCATENATE(Opis_efektów_inż!$A$10,",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"),""))</f>
        <v xml:space="preserve">K2_U9, K2_U14, K2_U23, </v>
      </c>
      <c r="D36" s="198"/>
    </row>
    <row r="37" spans="1:4" ht="21.6" customHeight="1">
      <c r="A37" s="287" t="str">
        <f>Stac!C46</f>
        <v>Przygotowanie pracy magisterskiej</v>
      </c>
      <c r="B37" s="198" t="str">
        <f>CONCATENATE(IF(ISERR(FIND(Opis_efektów_inż!$D$5,Stac!$R46))=FALSE,CONCATENATE(Opis_efektów_inż!$A$5,", "),""),IF(ISERR(FIND(Opis_efektów_inż!$D$6,Stac!$R46))=FALSE,CONCATENATE(Opis_efektów_inż!$A$6,", "),""))</f>
        <v xml:space="preserve">K2_W13, </v>
      </c>
      <c r="C37" s="199" t="str">
        <f>CONCATENATE(IF(ISERR(FIND(Opis_efektów_inż!$D$8,Stac!$S46))=FALSE,CONCATENATE(Opis_efektów_inż!$A$8,", "),""),IF(ISERR(FIND(Opis_efektów_inż!$D$9,Stac!$S46))=FALSE,CONCATENATE(Opis_efektów_inż!$A$9,", "),""),IF(ISERR(FIND(Opis_efektów_inż!$D$10,Stac!$S46))=FALSE,CONCATENATE(Opis_efektów_inż!$A$10,",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"),""))</f>
        <v xml:space="preserve">K2_U9, K2_U20, K2_U23, </v>
      </c>
      <c r="D37" s="198"/>
    </row>
    <row r="38" spans="1:4" ht="21.6" customHeight="1">
      <c r="A38" s="290" t="str">
        <f>Stac!C47</f>
        <v>Seminarium dyplomowe</v>
      </c>
      <c r="B38" s="198" t="str">
        <f>CONCATENATE(IF(ISERR(FIND(Opis_efektów_inż!$D$5,Stac!$R47))=FALSE,CONCATENATE(Opis_efektów_inż!$A$5,", "),""),IF(ISERR(FIND(Opis_efektów_inż!$D$6,Stac!$R47))=FALSE,CONCATENATE(Opis_efektów_inż!$A$6,", "),""))</f>
        <v xml:space="preserve">K2_W13, </v>
      </c>
      <c r="C38" s="199" t="str">
        <f>CONCATENATE(IF(ISERR(FIND(Opis_efektów_inż!$D$8,Stac!$S47))=FALSE,CONCATENATE(Opis_efektów_inż!$A$8,", "),""),IF(ISERR(FIND(Opis_efektów_inż!$D$9,Stac!$S47))=FALSE,CONCATENATE(Opis_efektów_inż!$A$9,", "),""),IF(ISERR(FIND(Opis_efektów_inż!$D$10,Stac!$S47))=FALSE,CONCATENATE(Opis_efektów_inż!$A$10,",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"),""))</f>
        <v/>
      </c>
      <c r="D38" s="198"/>
    </row>
    <row r="39" spans="1:4" hidden="1">
      <c r="A39" s="289" t="str">
        <f>Stac!C48</f>
        <v>Wychowanie fizyczne</v>
      </c>
      <c r="B39" s="198" t="str">
        <f>CONCATENATE(IF(ISERR(FIND(Opis_efektów_inż!$D$5,Stac!$R48))=FALSE,CONCATENATE(Opis_efektów_inż!$A$5,", "),""),IF(ISERR(FIND(Opis_efektów_inż!#REF!,Stac!$R48))=FALSE,CONCATENATE(Opis_efektów_inż!#REF!,", "),""),IF(ISERR(FIND(Opis_efektów_inż!$D$6,Stac!$R48))=FALSE,CONCATENATE(Opis_efektów_inż!$A$6,", "),""),IF(ISERR(FIND(Opis_efektów_inż!#REF!,Stac!$R48))=FALSE,CONCATENATE(Opis_efektów_inż!#REF!,", "),""),IF(ISERR(FIND(Opis_efektów_inż!$D$7,Stac!$R48))=FALSE,CONCATENATE(Opis_efektów_inż!$A$7,", "),""),IF(ISERR(FIND(Opis_efektów_inż!$D$8,Stac!$R48))=FALSE,CONCATENATE(Opis_efektów_inż!$A$8,", "),""),IF(ISERR(FIND(Opis_efektów_inż!$D$9,Stac!$R48))=FALSE,CONCATENATE(Opis_efektów_inż!$A$9,", "),""),IF(ISERR(FIND(Opis_efektów_inż!$D$10,Stac!$R48))=FALSE,CONCATENATE(Opis_efektów_inż!$A$10,", "),""),IF(ISERR(FIND(Opis_efektów_inż!$D$11,Stac!$R48))=FALSE,CONCATENATE(Opis_efektów_inż!$A$11,", "),""),IF(ISERR(FIND(Opis_efektów_inż!$D$12,Stac!$R48))=FALSE,CONCATENATE(Opis_efektów_inż!$A$12,", "),""),IF(ISERR(FIND(Opis_efektów_inż!#REF!,Stac!$R48))=FALSE,CONCATENATE(Opis_efektów_inż!#REF!,", "),""),IF(ISERR(FIND(Opis_efektów_inż!$D$13,Stac!$R48))=FALSE,CONCATENATE(Opis_efektów_inż!$A$13,", "),""),IF(ISERR(FIND(Opis_efektów_inż!$D$14,Stac!$R48))=FALSE,CONCATENATE(Opis_efektów_inż!$A$15,", "),""),IF(ISERR(FIND(Opis_efektów_inż!$D$16,Stac!$R48))=FALSE,CONCATENATE(Opis_efektów_inż!$A$16,", "),""),IF(ISERR(FIND(Opis_efektów_inż!$D$17,Stac!$R48))=FALSE,CONCATENATE(Opis_efektów_inż!$A$17,", "),""),IF(ISERR(FIND(Opis_efektów_inż!#REF!,Stac!$R48))=FALSE,CONCATENATE(Opis_efektów_inż!#REF!,", "),""))</f>
        <v xml:space="preserve">UMIEJĘTNOŚCI , </v>
      </c>
      <c r="C39" s="199" t="str">
        <f>CONCATENATE(IF(ISERR(FIND(Opis_efektów_inż!$D$8,Stac!$S49))=FALSE,CONCATENATE(Opis_efektów_inż!$A$8,", "),""),IF(ISERR(FIND(Opis_efektów_inż!$D$9,Stac!$S49))=FALSE,CONCATENATE(Opis_efektów_inż!$A$9,", "),""),IF(ISERR(FIND(Opis_efektów_inż!$D$10,Stac!$S49))=FALSE,CONCATENATE(Opis_efektów_inż!$A$10,",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"),""))</f>
        <v/>
      </c>
      <c r="D39" s="198" t="str">
        <f>CONCATENATE(IF(ISERR(FIND(Opis_efektów_inż!$D$39,Stac!$T48))=FALSE,CONCATENATE(Opis_efektów_inż!$A$39,", "),""),IF(ISERR(FIND(Opis_efektów_inż!$D$40,Stac!$T48))=FALSE,CONCATENATE(Opis_efektów_inż!$A$40,", "),""),IF(ISERR(FIND(Opis_efektów_inż!$D$41,Stac!$T48))=FALSE,CONCATENATE(Opis_efektów_inż!$A$41,", "),""))</f>
        <v xml:space="preserve">, , , </v>
      </c>
    </row>
    <row r="40" spans="1:4">
      <c r="A40" s="288"/>
    </row>
  </sheetData>
  <sheetProtection selectLockedCells="1" selectUnlockedCells="1"/>
  <conditionalFormatting sqref="D4:D39">
    <cfRule type="expression" dxfId="4" priority="4" stopIfTrue="1">
      <formula>"#ref!=""Inne?"""</formula>
    </cfRule>
  </conditionalFormatting>
  <conditionalFormatting sqref="C4:C5">
    <cfRule type="expression" dxfId="3" priority="5" stopIfTrue="1">
      <formula>"#ref!=""Kier?"""</formula>
    </cfRule>
  </conditionalFormatting>
  <conditionalFormatting sqref="B4:B5">
    <cfRule type="expression" dxfId="2" priority="6" stopIfTrue="1">
      <formula>"#ref!=""Podst?"""</formula>
    </cfRule>
  </conditionalFormatting>
  <conditionalFormatting sqref="B6:B39">
    <cfRule type="expression" dxfId="1" priority="7" stopIfTrue="1">
      <formula>#N/A</formula>
    </cfRule>
    <cfRule type="expression" dxfId="0" priority="8" stopIfTrue="1">
      <formula>"#ref!=""Podst?"""</formula>
    </cfRule>
  </conditionalFormatting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D41"/>
  <sheetViews>
    <sheetView workbookViewId="0">
      <selection activeCell="A2" sqref="A2:D2"/>
    </sheetView>
  </sheetViews>
  <sheetFormatPr defaultColWidth="8.85546875" defaultRowHeight="12.75"/>
  <cols>
    <col min="1" max="1" width="8.85546875" style="1"/>
    <col min="2" max="3" width="40.85546875" style="1" customWidth="1"/>
    <col min="4" max="16384" width="8.85546875" style="1"/>
  </cols>
  <sheetData>
    <row r="1" spans="1:4" ht="39" customHeight="1">
      <c r="A1" s="308" t="s">
        <v>293</v>
      </c>
      <c r="B1" s="309"/>
      <c r="C1" s="309"/>
      <c r="D1" s="310"/>
    </row>
    <row r="2" spans="1:4" ht="15">
      <c r="A2" s="311" t="s">
        <v>278</v>
      </c>
      <c r="B2" s="312"/>
      <c r="C2" s="312"/>
      <c r="D2" s="313"/>
    </row>
    <row r="3" spans="1:4" ht="60">
      <c r="A3" s="255" t="s">
        <v>253</v>
      </c>
      <c r="B3" s="256" t="s">
        <v>288</v>
      </c>
      <c r="C3" s="257" t="s">
        <v>287</v>
      </c>
      <c r="D3" s="297" t="s">
        <v>253</v>
      </c>
    </row>
    <row r="4" spans="1:4" ht="15" customHeight="1">
      <c r="A4" s="314" t="s">
        <v>88</v>
      </c>
      <c r="B4" s="315"/>
      <c r="C4" s="315"/>
      <c r="D4" s="316"/>
    </row>
    <row r="5" spans="1:4" s="3" customFormat="1" ht="46.9" customHeight="1">
      <c r="A5" s="284" t="s">
        <v>182</v>
      </c>
      <c r="B5" s="285" t="s">
        <v>254</v>
      </c>
      <c r="C5" s="286" t="s">
        <v>64</v>
      </c>
      <c r="D5" s="284" t="s">
        <v>182</v>
      </c>
    </row>
    <row r="6" spans="1:4" s="3" customFormat="1" ht="45">
      <c r="A6" s="258" t="s">
        <v>186</v>
      </c>
      <c r="B6" s="282" t="s">
        <v>260</v>
      </c>
      <c r="C6" s="271" t="s">
        <v>67</v>
      </c>
      <c r="D6" s="283" t="s">
        <v>186</v>
      </c>
    </row>
    <row r="7" spans="1:4" s="3" customFormat="1" ht="15">
      <c r="A7" s="314" t="s">
        <v>255</v>
      </c>
      <c r="B7" s="315"/>
      <c r="C7" s="318"/>
      <c r="D7" s="316"/>
    </row>
    <row r="8" spans="1:4" s="3" customFormat="1" ht="60">
      <c r="A8" s="272" t="s">
        <v>196</v>
      </c>
      <c r="B8" s="319" t="s">
        <v>256</v>
      </c>
      <c r="C8" s="265" t="s">
        <v>75</v>
      </c>
      <c r="D8" s="272" t="s">
        <v>196</v>
      </c>
    </row>
    <row r="9" spans="1:4" s="3" customFormat="1" ht="60">
      <c r="A9" s="273" t="s">
        <v>198</v>
      </c>
      <c r="B9" s="320"/>
      <c r="C9" s="265" t="s">
        <v>77</v>
      </c>
      <c r="D9" s="273" t="s">
        <v>198</v>
      </c>
    </row>
    <row r="10" spans="1:4" s="3" customFormat="1" ht="75">
      <c r="A10" s="273" t="s">
        <v>197</v>
      </c>
      <c r="B10" s="321"/>
      <c r="C10" s="265" t="s">
        <v>76</v>
      </c>
      <c r="D10" s="273" t="s">
        <v>197</v>
      </c>
    </row>
    <row r="11" spans="1:4" s="3" customFormat="1" ht="39.6" customHeight="1">
      <c r="A11" s="274" t="s">
        <v>205</v>
      </c>
      <c r="B11" s="319" t="s">
        <v>257</v>
      </c>
      <c r="C11" s="265" t="s">
        <v>83</v>
      </c>
      <c r="D11" s="274" t="s">
        <v>205</v>
      </c>
    </row>
    <row r="12" spans="1:4" s="3" customFormat="1" ht="92.45" customHeight="1">
      <c r="A12" s="273" t="s">
        <v>201</v>
      </c>
      <c r="B12" s="320"/>
      <c r="C12" s="265" t="s">
        <v>261</v>
      </c>
      <c r="D12" s="273" t="s">
        <v>201</v>
      </c>
    </row>
    <row r="13" spans="1:4" s="3" customFormat="1" ht="76.150000000000006" customHeight="1">
      <c r="A13" s="273" t="s">
        <v>206</v>
      </c>
      <c r="B13" s="322" t="s">
        <v>258</v>
      </c>
      <c r="C13" s="265" t="s">
        <v>235</v>
      </c>
      <c r="D13" s="273" t="s">
        <v>206</v>
      </c>
    </row>
    <row r="14" spans="1:4" s="3" customFormat="1" ht="54.6" customHeight="1">
      <c r="A14" s="273" t="s">
        <v>207</v>
      </c>
      <c r="B14" s="323"/>
      <c r="C14" s="265" t="s">
        <v>236</v>
      </c>
      <c r="D14" s="273" t="s">
        <v>207</v>
      </c>
    </row>
    <row r="15" spans="1:4" s="3" customFormat="1" ht="41.25" customHeight="1">
      <c r="A15" s="274" t="s">
        <v>199</v>
      </c>
      <c r="B15" s="319" t="s">
        <v>259</v>
      </c>
      <c r="C15" s="266" t="s">
        <v>78</v>
      </c>
      <c r="D15" s="274" t="s">
        <v>199</v>
      </c>
    </row>
    <row r="16" spans="1:4" s="3" customFormat="1" ht="75">
      <c r="A16" s="273" t="s">
        <v>200</v>
      </c>
      <c r="B16" s="320"/>
      <c r="C16" s="266" t="s">
        <v>79</v>
      </c>
      <c r="D16" s="273" t="s">
        <v>200</v>
      </c>
    </row>
    <row r="17" spans="1:4" s="3" customFormat="1" ht="45">
      <c r="A17" s="273" t="s">
        <v>210</v>
      </c>
      <c r="B17" s="321"/>
      <c r="C17" s="266" t="s">
        <v>84</v>
      </c>
      <c r="D17" s="273" t="s">
        <v>210</v>
      </c>
    </row>
    <row r="18" spans="1:4" s="3" customFormat="1" ht="19.5" customHeight="1">
      <c r="A18" s="259"/>
      <c r="B18" s="267"/>
      <c r="C18" s="268"/>
      <c r="D18" s="259"/>
    </row>
    <row r="19" spans="1:4" s="3" customFormat="1">
      <c r="A19" s="262"/>
      <c r="B19" s="267"/>
      <c r="C19" s="269"/>
      <c r="D19" s="262"/>
    </row>
    <row r="20" spans="1:4" s="3" customFormat="1">
      <c r="A20" s="262"/>
      <c r="B20" s="267"/>
      <c r="C20" s="269"/>
      <c r="D20" s="262"/>
    </row>
    <row r="21" spans="1:4" s="3" customFormat="1">
      <c r="A21" s="262"/>
      <c r="B21" s="267"/>
      <c r="C21" s="268"/>
      <c r="D21" s="262"/>
    </row>
    <row r="22" spans="1:4" s="3" customFormat="1">
      <c r="A22" s="262"/>
      <c r="B22" s="267"/>
      <c r="C22" s="270"/>
      <c r="D22" s="262"/>
    </row>
    <row r="23" spans="1:4" s="3" customFormat="1">
      <c r="A23" s="259"/>
      <c r="B23" s="260"/>
      <c r="C23" s="261"/>
      <c r="D23" s="262"/>
    </row>
    <row r="24" spans="1:4" s="3" customFormat="1">
      <c r="A24" s="259"/>
      <c r="B24" s="260"/>
      <c r="C24" s="263"/>
      <c r="D24" s="262"/>
    </row>
    <row r="25" spans="1:4">
      <c r="A25" s="259"/>
      <c r="B25" s="260"/>
      <c r="C25" s="264"/>
      <c r="D25" s="262"/>
    </row>
    <row r="26" spans="1:4">
      <c r="A26" s="259"/>
      <c r="B26" s="260"/>
      <c r="C26" s="264"/>
      <c r="D26" s="262"/>
    </row>
    <row r="27" spans="1:4">
      <c r="A27" s="259"/>
      <c r="B27" s="260"/>
      <c r="C27" s="275"/>
      <c r="D27" s="262"/>
    </row>
    <row r="28" spans="1:4">
      <c r="A28" s="259"/>
      <c r="B28" s="260"/>
      <c r="C28" s="275"/>
      <c r="D28" s="262"/>
    </row>
    <row r="29" spans="1:4">
      <c r="A29" s="276"/>
      <c r="B29" s="277"/>
      <c r="C29" s="278"/>
      <c r="D29" s="106"/>
    </row>
    <row r="30" spans="1:4">
      <c r="A30" s="276"/>
      <c r="B30" s="277"/>
      <c r="C30" s="279"/>
      <c r="D30" s="106"/>
    </row>
    <row r="31" spans="1:4">
      <c r="A31" s="276"/>
      <c r="B31" s="277"/>
      <c r="C31" s="280"/>
      <c r="D31" s="106"/>
    </row>
    <row r="32" spans="1:4">
      <c r="A32" s="276"/>
      <c r="B32" s="277"/>
      <c r="C32" s="278"/>
      <c r="D32" s="106"/>
    </row>
    <row r="33" spans="1:4">
      <c r="A33" s="276"/>
      <c r="B33" s="277"/>
      <c r="C33" s="280"/>
      <c r="D33" s="106"/>
    </row>
    <row r="34" spans="1:4">
      <c r="A34" s="276"/>
      <c r="B34" s="277"/>
      <c r="C34" s="280"/>
      <c r="D34" s="106"/>
    </row>
    <row r="35" spans="1:4">
      <c r="A35" s="276"/>
      <c r="B35" s="277"/>
      <c r="C35" s="281"/>
      <c r="D35" s="106"/>
    </row>
    <row r="36" spans="1:4" ht="68.25" customHeight="1">
      <c r="A36" s="276"/>
      <c r="B36" s="277"/>
      <c r="C36" s="278"/>
      <c r="D36" s="106"/>
    </row>
    <row r="37" spans="1:4" ht="43.5" customHeight="1">
      <c r="A37" s="276"/>
      <c r="B37" s="277"/>
      <c r="C37" s="278"/>
      <c r="D37" s="106"/>
    </row>
    <row r="38" spans="1:4" ht="19.5" customHeight="1">
      <c r="A38" s="317"/>
      <c r="B38" s="317"/>
      <c r="C38" s="317"/>
      <c r="D38" s="317"/>
    </row>
    <row r="39" spans="1:4" ht="38.25" customHeight="1">
      <c r="A39" s="276"/>
      <c r="B39" s="277"/>
      <c r="C39" s="277"/>
      <c r="D39" s="106"/>
    </row>
    <row r="40" spans="1:4">
      <c r="A40" s="276"/>
      <c r="B40" s="277"/>
      <c r="C40" s="277"/>
      <c r="D40" s="106"/>
    </row>
    <row r="41" spans="1:4">
      <c r="A41" s="276"/>
      <c r="B41" s="277"/>
      <c r="C41" s="277"/>
      <c r="D41" s="107"/>
    </row>
  </sheetData>
  <sheetProtection selectLockedCells="1" selectUnlockedCells="1"/>
  <mergeCells count="9">
    <mergeCell ref="A1:D1"/>
    <mergeCell ref="A2:D2"/>
    <mergeCell ref="A4:D4"/>
    <mergeCell ref="A38:D38"/>
    <mergeCell ref="A7:D7"/>
    <mergeCell ref="B8:B10"/>
    <mergeCell ref="B11:B12"/>
    <mergeCell ref="B13:B14"/>
    <mergeCell ref="B15:B17"/>
  </mergeCells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Stac!Obszar_wydruku</vt:lpstr>
      <vt:lpstr>Tabela_efektów!Obszar_wydruku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Piotr Dutkiewicz</cp:lastModifiedBy>
  <cp:lastPrinted>2018-02-01T12:10:20Z</cp:lastPrinted>
  <dcterms:created xsi:type="dcterms:W3CDTF">2015-06-01T08:40:17Z</dcterms:created>
  <dcterms:modified xsi:type="dcterms:W3CDTF">2019-04-10T14:00:09Z</dcterms:modified>
</cp:coreProperties>
</file>